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Y_2018_Adopted_Budget\Overview\"/>
    </mc:Choice>
  </mc:AlternateContent>
  <bookViews>
    <workbookView xWindow="0" yWindow="0" windowWidth="28800" windowHeight="12435"/>
  </bookViews>
  <sheets>
    <sheet name="Schedule" sheetId="1" r:id="rId1"/>
  </sheets>
  <definedNames>
    <definedName name="_xlnm.Print_Area" localSheetId="0">Schedule!$A$1:$H$100</definedName>
    <definedName name="_xlnm.Print_Titles" localSheetId="0">Schedule!$1:$5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H79" i="1" s="1"/>
  <c r="H78" i="1"/>
  <c r="G78" i="1"/>
  <c r="G77" i="1"/>
  <c r="H77" i="1" s="1"/>
  <c r="G68" i="1"/>
  <c r="H68" i="1" s="1"/>
  <c r="G67" i="1"/>
  <c r="G66" i="1"/>
  <c r="G65" i="1"/>
  <c r="G64" i="1"/>
  <c r="G63" i="1"/>
  <c r="H63" i="1" s="1"/>
  <c r="G62" i="1"/>
  <c r="H62" i="1" s="1"/>
  <c r="G61" i="1"/>
  <c r="G60" i="1"/>
  <c r="H60" i="1"/>
  <c r="G59" i="1"/>
  <c r="H59" i="1" s="1"/>
  <c r="G58" i="1"/>
  <c r="G57" i="1"/>
  <c r="H57" i="1" s="1"/>
  <c r="G56" i="1"/>
  <c r="H56" i="1" s="1"/>
  <c r="G55" i="1"/>
  <c r="H55" i="1" s="1"/>
  <c r="G54" i="1"/>
  <c r="H54" i="1" s="1"/>
  <c r="G52" i="1"/>
  <c r="G51" i="1"/>
  <c r="G50" i="1"/>
  <c r="H50" i="1" s="1"/>
  <c r="G49" i="1"/>
  <c r="G48" i="1"/>
  <c r="H48" i="1" s="1"/>
  <c r="G47" i="1"/>
  <c r="F70" i="1"/>
  <c r="B70" i="1"/>
  <c r="G42" i="1"/>
  <c r="G41" i="1"/>
  <c r="H41" i="1" s="1"/>
  <c r="G40" i="1"/>
  <c r="G39" i="1"/>
  <c r="H39" i="1" s="1"/>
  <c r="G38" i="1"/>
  <c r="F44" i="1"/>
  <c r="E44" i="1"/>
  <c r="D44" i="1"/>
  <c r="C44" i="1"/>
  <c r="B44" i="1"/>
  <c r="G31" i="1"/>
  <c r="H31" i="1" s="1"/>
  <c r="G30" i="1"/>
  <c r="G29" i="1"/>
  <c r="G28" i="1"/>
  <c r="G27" i="1"/>
  <c r="H27" i="1" s="1"/>
  <c r="G26" i="1"/>
  <c r="G25" i="1"/>
  <c r="F33" i="1"/>
  <c r="C33" i="1"/>
  <c r="B33" i="1"/>
  <c r="G23" i="1"/>
  <c r="H23" i="1" s="1"/>
  <c r="G18" i="1"/>
  <c r="G17" i="1"/>
  <c r="H17" i="1" s="1"/>
  <c r="G16" i="1"/>
  <c r="G15" i="1"/>
  <c r="G14" i="1"/>
  <c r="G13" i="1"/>
  <c r="H13" i="1" s="1"/>
  <c r="G12" i="1"/>
  <c r="E20" i="1"/>
  <c r="G10" i="1"/>
  <c r="H10" i="1" s="1"/>
  <c r="F20" i="1"/>
  <c r="B20" i="1"/>
  <c r="G44" i="1" l="1"/>
  <c r="H44" i="1" s="1"/>
  <c r="B35" i="1"/>
  <c r="H25" i="1"/>
  <c r="H29" i="1"/>
  <c r="B72" i="1"/>
  <c r="F72" i="1"/>
  <c r="D70" i="1"/>
  <c r="C20" i="1"/>
  <c r="C35" i="1" s="1"/>
  <c r="G9" i="1"/>
  <c r="H9" i="1" s="1"/>
  <c r="H15" i="1"/>
  <c r="G24" i="1"/>
  <c r="H24" i="1" s="1"/>
  <c r="C70" i="1"/>
  <c r="C72" i="1" s="1"/>
  <c r="D20" i="1"/>
  <c r="G20" i="1" s="1"/>
  <c r="G11" i="1"/>
  <c r="H11" i="1" s="1"/>
  <c r="H12" i="1"/>
  <c r="H14" i="1"/>
  <c r="H16" i="1"/>
  <c r="H18" i="1"/>
  <c r="E33" i="1"/>
  <c r="H26" i="1"/>
  <c r="H28" i="1"/>
  <c r="H30" i="1"/>
  <c r="H40" i="1"/>
  <c r="H42" i="1"/>
  <c r="H47" i="1"/>
  <c r="H49" i="1"/>
  <c r="H51" i="1"/>
  <c r="H61" i="1"/>
  <c r="H64" i="1"/>
  <c r="H66" i="1"/>
  <c r="E70" i="1"/>
  <c r="H52" i="1"/>
  <c r="H58" i="1"/>
  <c r="H65" i="1"/>
  <c r="H67" i="1"/>
  <c r="H38" i="1"/>
  <c r="D33" i="1"/>
  <c r="C74" i="1" l="1"/>
  <c r="C80" i="1" s="1"/>
  <c r="B74" i="1"/>
  <c r="B80" i="1" s="1"/>
  <c r="D72" i="1"/>
  <c r="G72" i="1" s="1"/>
  <c r="H20" i="1"/>
  <c r="E35" i="1"/>
  <c r="G70" i="1"/>
  <c r="H70" i="1" s="1"/>
  <c r="E72" i="1"/>
  <c r="G33" i="1"/>
  <c r="H33" i="1" s="1"/>
  <c r="D35" i="1" l="1"/>
  <c r="E74" i="1"/>
  <c r="E80" i="1" s="1"/>
  <c r="D74" i="1"/>
  <c r="H72" i="1"/>
  <c r="D80" i="1" l="1"/>
  <c r="H80" i="1" s="1"/>
  <c r="G6" i="1" l="1"/>
  <c r="H6" i="1" s="1"/>
  <c r="F35" i="1"/>
  <c r="F74" i="1" l="1"/>
  <c r="G35" i="1"/>
  <c r="H35" i="1" s="1"/>
  <c r="F80" i="1" l="1"/>
  <c r="G80" i="1" s="1"/>
  <c r="G74" i="1"/>
  <c r="H74" i="1" s="1"/>
</calcChain>
</file>

<file path=xl/sharedStrings.xml><?xml version="1.0" encoding="utf-8"?>
<sst xmlns="http://schemas.openxmlformats.org/spreadsheetml/2006/main" count="72" uniqueCount="71">
  <si>
    <t>FY 2018 ADOPTED FUND STATEMENT</t>
  </si>
  <si>
    <t>FUND 10001, GENERAL FUND</t>
  </si>
  <si>
    <t>FY 2016
Actual</t>
  </si>
  <si>
    <t>FY 2017
Adopted
Budget Plan</t>
  </si>
  <si>
    <t>FY 2017
Revised
Budget Plan</t>
  </si>
  <si>
    <t>FY 2018
Advertised
Budget Plan</t>
  </si>
  <si>
    <t>FY 2018
Adopted
Budget Plan</t>
  </si>
  <si>
    <t>Inc/(Dec)
Over
Revised</t>
  </si>
  <si>
    <t>%
Inc/(Dec)
Over
Revised</t>
  </si>
  <si>
    <t>Beginning Balance</t>
  </si>
  <si>
    <t>Revenue</t>
  </si>
  <si>
    <t>Real Property Taxes</t>
  </si>
  <si>
    <r>
      <t>Personal Property Taxes</t>
    </r>
    <r>
      <rPr>
        <vertAlign val="superscript"/>
        <sz val="11"/>
        <rFont val="Arial Narrow"/>
        <family val="2"/>
      </rPr>
      <t xml:space="preserve"> 1</t>
    </r>
  </si>
  <si>
    <t>General Other Local Taxes</t>
  </si>
  <si>
    <t>Permit, Fees &amp; Regulatory Licenses</t>
  </si>
  <si>
    <t>Fines &amp; Forfeitures</t>
  </si>
  <si>
    <t>Revenue from Use of Money &amp; Property</t>
  </si>
  <si>
    <t>Charges for Services</t>
  </si>
  <si>
    <r>
      <t>Revenue from the Commonwealth</t>
    </r>
    <r>
      <rPr>
        <vertAlign val="superscript"/>
        <sz val="11"/>
        <rFont val="Arial Narrow"/>
        <family val="2"/>
      </rPr>
      <t xml:space="preserve"> 1</t>
    </r>
  </si>
  <si>
    <t>Revenue from the Federal Government</t>
  </si>
  <si>
    <t>Recovered Costs/Other Revenue</t>
  </si>
  <si>
    <t>Total Revenue</t>
  </si>
  <si>
    <t>Transfers In</t>
  </si>
  <si>
    <t>Fund 40030 Cable Communications</t>
  </si>
  <si>
    <t>Fund 40080 Integrated Pest Management</t>
  </si>
  <si>
    <t>Fund 40100 Stormwater Services</t>
  </si>
  <si>
    <t>Fund 40140 Refuse Collection and
     Recycling Operations</t>
  </si>
  <si>
    <t>Fund 40150 Refuse Disposal</t>
  </si>
  <si>
    <t>Fund 40160 Energy Resource Recovery
     (ERR) Facility</t>
  </si>
  <si>
    <t>Fund 40170 I-95 Refuse Disposal</t>
  </si>
  <si>
    <t>Fund 69010 Sewer Operation and
     Maintenance</t>
  </si>
  <si>
    <t>Fund 80000 Park Revenue</t>
  </si>
  <si>
    <t>Total Transfers In</t>
  </si>
  <si>
    <t>Total Available</t>
  </si>
  <si>
    <t>Direct Expenditures</t>
  </si>
  <si>
    <t>Personnel Services</t>
  </si>
  <si>
    <t>Operating Expenses</t>
  </si>
  <si>
    <t>Recovered Costs</t>
  </si>
  <si>
    <t>Capital Equipment</t>
  </si>
  <si>
    <t>Fringe Benefits</t>
  </si>
  <si>
    <t>Total Direct Expenditures</t>
  </si>
  <si>
    <t>Transfers Out</t>
  </si>
  <si>
    <t>Fund S10000 School Operating</t>
  </si>
  <si>
    <t>Fund S31000 School Construction</t>
  </si>
  <si>
    <r>
      <t xml:space="preserve">Fund 10010 Revenue Stabilization </t>
    </r>
    <r>
      <rPr>
        <vertAlign val="superscript"/>
        <sz val="11"/>
        <rFont val="Arial Narrow"/>
        <family val="2"/>
      </rPr>
      <t>2</t>
    </r>
  </si>
  <si>
    <t>Fund 10020 Community Funding Pool</t>
  </si>
  <si>
    <t>Fund 10030 Contributory Fund</t>
  </si>
  <si>
    <t>Fund 10040 Information Technology</t>
  </si>
  <si>
    <t>Transfers Out (Cont.)</t>
  </si>
  <si>
    <t>Fund 20000 County Debt Service</t>
  </si>
  <si>
    <t>Fund 20001 School Debt Service</t>
  </si>
  <si>
    <t>Fund 30000 Metro Operations and
     Construction</t>
  </si>
  <si>
    <t>Fund 30010 General Construction and
     Contributions</t>
  </si>
  <si>
    <t>Fund 30020 Infrastructure Replacement
     and Upgrades</t>
  </si>
  <si>
    <t>Fund 30060 Pedestrian Walkway
     Improvements</t>
  </si>
  <si>
    <t>Fund 30070 Public Safety Construction</t>
  </si>
  <si>
    <t>Fund 40000 County Transit Systems</t>
  </si>
  <si>
    <t>Fund 40040 Fairfax-Falls Church 
     Community Services Board</t>
  </si>
  <si>
    <t>Fund 40330 Elderly Housing Programs</t>
  </si>
  <si>
    <t>Fund 50000 Federal/State Grants</t>
  </si>
  <si>
    <t>Fund 60000 County Insurance</t>
  </si>
  <si>
    <t>Fund 60020 Document Services Division</t>
  </si>
  <si>
    <t>Fund 73030 OPEB Trust</t>
  </si>
  <si>
    <t>Fund 83000 Alcohol Safety Action Program</t>
  </si>
  <si>
    <t>Total Transfers Out</t>
  </si>
  <si>
    <t>Total Disbursements</t>
  </si>
  <si>
    <t>Total Ending Balance</t>
  </si>
  <si>
    <t>Less:</t>
  </si>
  <si>
    <r>
      <t xml:space="preserve">Managed Reserve </t>
    </r>
    <r>
      <rPr>
        <vertAlign val="superscript"/>
        <sz val="11"/>
        <rFont val="Arial Narrow"/>
        <family val="2"/>
      </rPr>
      <t>3</t>
    </r>
  </si>
  <si>
    <r>
      <t xml:space="preserve">Reserve for Board Adjustments </t>
    </r>
    <r>
      <rPr>
        <vertAlign val="superscript"/>
        <sz val="11"/>
        <rFont val="Arial Narrow"/>
        <family val="2"/>
      </rPr>
      <t>4</t>
    </r>
  </si>
  <si>
    <r>
      <t>Reserve for Potential FY 2018 One-Time Requirements</t>
    </r>
    <r>
      <rPr>
        <vertAlign val="superscript"/>
        <sz val="11"/>
        <rFont val="Arial Narrow"/>
        <family val="2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</si>
</sst>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0%_);\(0.00%\)"/>
  </numFmts>
  <fonts count="11" x14ac:knownFonts="1">
    <font>
      <sz val="11"/>
      <color theme="1"/>
      <name val="Calibri"/>
      <family val="2"/>
      <scheme val="minor"/>
    </font>
    <font>
      <sz val="22"/>
      <name val="Franklin Gothic Medium Cond"/>
      <family val="2"/>
    </font>
    <font>
      <b/>
      <sz val="22"/>
      <name val="Franklin Gothic Medium Cond"/>
      <family val="2"/>
    </font>
    <font>
      <sz val="10"/>
      <name val="Franklin Gothic Medium Cond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Franklin Gothic Medium Cond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vertAlign val="superscript"/>
      <sz val="11"/>
      <name val="Arial Narrow"/>
      <family val="2"/>
    </font>
    <font>
      <b/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/>
    <xf numFmtId="5" fontId="5" fillId="0" borderId="0" xfId="0" applyNumberFormat="1" applyFont="1" applyFill="1"/>
    <xf numFmtId="5" fontId="5" fillId="0" borderId="0" xfId="0" applyNumberFormat="1" applyFont="1"/>
    <xf numFmtId="164" fontId="5" fillId="0" borderId="0" xfId="0" applyNumberFormat="1" applyFont="1" applyAlignment="1">
      <alignment horizontal="right"/>
    </xf>
    <xf numFmtId="5" fontId="4" fillId="0" borderId="0" xfId="0" applyNumberFormat="1" applyFont="1" applyFill="1"/>
    <xf numFmtId="0" fontId="7" fillId="0" borderId="0" xfId="0" applyFont="1"/>
    <xf numFmtId="5" fontId="7" fillId="0" borderId="0" xfId="0" applyNumberFormat="1" applyFont="1"/>
    <xf numFmtId="0" fontId="7" fillId="0" borderId="0" xfId="0" applyFont="1" applyFill="1"/>
    <xf numFmtId="5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Fill="1"/>
    <xf numFmtId="0" fontId="4" fillId="0" borderId="0" xfId="0" applyFont="1" applyAlignment="1">
      <alignment wrapText="1"/>
    </xf>
    <xf numFmtId="164" fontId="4" fillId="0" borderId="0" xfId="0" applyNumberFormat="1" applyFont="1" applyBorder="1" applyAlignment="1">
      <alignment horizontal="right"/>
    </xf>
    <xf numFmtId="37" fontId="4" fillId="0" borderId="0" xfId="0" applyNumberFormat="1" applyFont="1" applyFill="1"/>
    <xf numFmtId="37" fontId="4" fillId="0" borderId="0" xfId="0" applyNumberFormat="1" applyFont="1"/>
    <xf numFmtId="37" fontId="4" fillId="0" borderId="2" xfId="0" applyNumberFormat="1" applyFont="1" applyFill="1" applyBorder="1"/>
    <xf numFmtId="37" fontId="4" fillId="0" borderId="2" xfId="0" applyNumberFormat="1" applyFont="1" applyBorder="1"/>
    <xf numFmtId="164" fontId="4" fillId="0" borderId="2" xfId="0" applyNumberFormat="1" applyFont="1" applyBorder="1" applyAlignment="1">
      <alignment horizontal="right"/>
    </xf>
    <xf numFmtId="37" fontId="7" fillId="0" borderId="0" xfId="0" applyNumberFormat="1" applyFont="1" applyFill="1"/>
    <xf numFmtId="0" fontId="5" fillId="0" borderId="0" xfId="0" applyFont="1" applyAlignment="1">
      <alignment horizontal="left" indent="2"/>
    </xf>
    <xf numFmtId="0" fontId="4" fillId="0" borderId="0" xfId="0" applyFont="1" applyFill="1"/>
    <xf numFmtId="0" fontId="5" fillId="0" borderId="1" xfId="0" applyFont="1" applyBorder="1" applyAlignment="1">
      <alignment horizontal="left"/>
    </xf>
    <xf numFmtId="5" fontId="5" fillId="0" borderId="1" xfId="0" applyNumberFormat="1" applyFont="1" applyBorder="1"/>
    <xf numFmtId="5" fontId="5" fillId="0" borderId="1" xfId="0" applyNumberFormat="1" applyFont="1" applyFill="1" applyBorder="1"/>
    <xf numFmtId="164" fontId="5" fillId="0" borderId="1" xfId="0" applyNumberFormat="1" applyFont="1" applyBorder="1" applyAlignment="1">
      <alignment horizontal="right"/>
    </xf>
    <xf numFmtId="37" fontId="4" fillId="0" borderId="0" xfId="0" applyNumberFormat="1" applyFont="1" applyFill="1" applyBorder="1"/>
    <xf numFmtId="0" fontId="4" fillId="0" borderId="0" xfId="0" applyFont="1" applyAlignment="1">
      <alignment horizontal="center"/>
    </xf>
    <xf numFmtId="5" fontId="7" fillId="0" borderId="0" xfId="0" applyNumberFormat="1" applyFont="1" applyFill="1"/>
    <xf numFmtId="0" fontId="5" fillId="0" borderId="0" xfId="0" applyFont="1" applyAlignment="1">
      <alignment horizontal="left"/>
    </xf>
    <xf numFmtId="0" fontId="4" fillId="0" borderId="0" xfId="0" quotePrefix="1" applyFont="1" applyAlignment="1">
      <alignment wrapText="1"/>
    </xf>
    <xf numFmtId="0" fontId="10" fillId="0" borderId="0" xfId="0" applyFont="1" applyFill="1"/>
    <xf numFmtId="37" fontId="4" fillId="0" borderId="0" xfId="0" applyNumberFormat="1" applyFont="1" applyBorder="1"/>
    <xf numFmtId="0" fontId="4" fillId="0" borderId="0" xfId="0" applyFont="1" applyAlignment="1">
      <alignment horizontal="left"/>
    </xf>
    <xf numFmtId="0" fontId="5" fillId="0" borderId="1" xfId="0" applyFont="1" applyBorder="1"/>
    <xf numFmtId="0" fontId="4" fillId="0" borderId="0" xfId="0" applyFont="1" applyFill="1" applyAlignment="1">
      <alignment wrapText="1"/>
    </xf>
    <xf numFmtId="5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/>
    <xf numFmtId="5" fontId="6" fillId="0" borderId="0" xfId="0" applyNumberFormat="1" applyFont="1"/>
    <xf numFmtId="10" fontId="6" fillId="0" borderId="0" xfId="0" applyNumberFormat="1" applyFont="1"/>
    <xf numFmtId="0" fontId="3" fillId="0" borderId="0" xfId="0" applyFont="1" applyAlignment="1"/>
    <xf numFmtId="0" fontId="3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25976</xdr:colOff>
      <xdr:row>81</xdr:row>
      <xdr:rowOff>60615</xdr:rowOff>
    </xdr:from>
    <xdr:to>
      <xdr:col>7</xdr:col>
      <xdr:colOff>600075</xdr:colOff>
      <xdr:row>100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49951" y="19205865"/>
          <a:ext cx="8203624" cy="5294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45720" bIns="0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1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Personal Property Taxes of $211,313,944 that are reimbursed by the Commonwealth as a result of the Personal Property Tax Relief Act of 1998 are included in the Revenue from the Commonwealth category in accordance with guidelines from the State Auditor of Public Accounts.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2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Target funding for the Revenue Stabilization Fund is 5.00 percent of total General Fund disbursements, consistent with the County's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Ten Principles of Sound Financial Management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as updated by the Board of Supervisors on April 21, 2015.  As a result of reserve adjustments included in the </a:t>
          </a: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FY 2018 Adopted Budget Plan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, the FY 2018 projected balance in the Revenue Stabilization Fund is $185.04 million, or 4.51 percent of total General Fund disbursements.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3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Target funding for the Managed Reserve is 4.00 percent of total General Fund disbursements, consistent with the County's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Ten Principles of Sound Financial Management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as updated by the Board of Supervisors on April 21, 2015.  As a result of reserve adjustments included in the </a:t>
          </a: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FY 2018 Adopted Budget Plan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, the FY 2018 projected balance in the Managed Reserve is $110.66 million, or 2.69 percent of total General Fund disbursements.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4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As part of the </a:t>
          </a: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FY 2018 Advertised Budget Plan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, an amount of $1,990,557 was available for the consideration of the Board of Supervisors during their deliberations on the FY 2018 budget.  This funding, along with additional funding identified during the mark-up process, is utilized as part of the </a:t>
          </a: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FY 2018 Adopted Budget Plan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.</a:t>
          </a:r>
          <a:endParaRPr kumimoji="0" lang="en-US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5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As part of the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FY 2017 Third Quarter Review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, an amount of $237,526 was set aside in reserve to address potential FY 2018 one-time requirements.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5"/>
  <sheetViews>
    <sheetView showGridLines="0" tabSelected="1" view="pageBreakPreview" zoomScale="110" zoomScaleNormal="100" zoomScaleSheetLayoutView="110" workbookViewId="0">
      <pane xSplit="1" ySplit="4" topLeftCell="B88" activePane="bottomRight" state="frozen"/>
      <selection pane="topRight" activeCell="C1" sqref="C1"/>
      <selection pane="bottomLeft"/>
      <selection pane="bottomRight" activeCell="A101" sqref="A101:XFD1048576"/>
    </sheetView>
  </sheetViews>
  <sheetFormatPr defaultRowHeight="13.5" x14ac:dyDescent="0.25"/>
  <cols>
    <col min="1" max="1" width="35.28515625" style="5" customWidth="1"/>
    <col min="2" max="5" width="13.140625" style="5" customWidth="1"/>
    <col min="6" max="6" width="13.42578125" style="6" customWidth="1"/>
    <col min="7" max="7" width="13.140625" style="5" customWidth="1"/>
    <col min="8" max="8" width="9.140625" style="5" bestFit="1" customWidth="1"/>
    <col min="9" max="16384" width="9.140625" style="5"/>
  </cols>
  <sheetData>
    <row r="1" spans="1:8" s="4" customFormat="1" ht="29.25" x14ac:dyDescent="0.5">
      <c r="A1" s="1" t="s">
        <v>0</v>
      </c>
      <c r="B1" s="2"/>
      <c r="C1" s="2"/>
      <c r="D1" s="2"/>
      <c r="E1" s="2"/>
      <c r="F1" s="3"/>
      <c r="G1" s="2"/>
      <c r="H1" s="2"/>
    </row>
    <row r="2" spans="1:8" s="4" customFormat="1" ht="29.25" x14ac:dyDescent="0.5">
      <c r="A2" s="1" t="s">
        <v>1</v>
      </c>
      <c r="B2" s="2"/>
      <c r="C2" s="2"/>
      <c r="D2" s="2"/>
      <c r="E2" s="2"/>
      <c r="F2" s="3"/>
      <c r="G2" s="2"/>
      <c r="H2" s="2"/>
    </row>
    <row r="3" spans="1:8" ht="14.25" hidden="1" customHeight="1" x14ac:dyDescent="0.25"/>
    <row r="4" spans="1:8" s="10" customFormat="1" ht="66.75" thickBot="1" x14ac:dyDescent="0.35">
      <c r="A4" s="7"/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8" t="s">
        <v>7</v>
      </c>
      <c r="H4" s="8" t="s">
        <v>8</v>
      </c>
    </row>
    <row r="5" spans="1:8" s="11" customFormat="1" ht="7.5" customHeight="1" x14ac:dyDescent="0.3">
      <c r="F5" s="12"/>
    </row>
    <row r="6" spans="1:8" s="13" customFormat="1" ht="16.5" x14ac:dyDescent="0.3">
      <c r="A6" s="13" t="s">
        <v>9</v>
      </c>
      <c r="B6" s="14">
        <v>164916223</v>
      </c>
      <c r="C6" s="14">
        <v>88589636</v>
      </c>
      <c r="D6" s="14">
        <v>166089457</v>
      </c>
      <c r="E6" s="14">
        <v>105741710</v>
      </c>
      <c r="F6" s="14">
        <v>106708719</v>
      </c>
      <c r="G6" s="15">
        <f>F6-D6</f>
        <v>-59380738</v>
      </c>
      <c r="H6" s="16">
        <f t="shared" ref="H6" si="0">IF(D6=0,"            -   ",(G6/D6))</f>
        <v>-0.35752262107762806</v>
      </c>
    </row>
    <row r="7" spans="1:8" s="10" customFormat="1" ht="14.25" customHeight="1" x14ac:dyDescent="0.3">
      <c r="B7" s="17"/>
      <c r="C7" s="18"/>
      <c r="D7" s="19"/>
      <c r="E7" s="20"/>
      <c r="F7" s="20"/>
      <c r="G7" s="21"/>
      <c r="H7" s="22"/>
    </row>
    <row r="8" spans="1:8" s="13" customFormat="1" ht="16.5" x14ac:dyDescent="0.3">
      <c r="A8" s="13" t="s">
        <v>10</v>
      </c>
      <c r="C8" s="23"/>
      <c r="D8" s="23"/>
      <c r="E8" s="24"/>
      <c r="F8" s="24"/>
      <c r="G8" s="15"/>
      <c r="H8" s="16"/>
    </row>
    <row r="9" spans="1:8" s="10" customFormat="1" ht="18" customHeight="1" x14ac:dyDescent="0.3">
      <c r="A9" s="25" t="s">
        <v>11</v>
      </c>
      <c r="B9" s="17">
        <v>2437226930</v>
      </c>
      <c r="C9" s="17">
        <v>2600366481</v>
      </c>
      <c r="D9" s="17">
        <v>2600366481</v>
      </c>
      <c r="E9" s="17">
        <v>2648855844</v>
      </c>
      <c r="F9" s="17">
        <v>2649504731</v>
      </c>
      <c r="G9" s="21">
        <f t="shared" ref="G9:G18" si="1">F9-D9</f>
        <v>49138250</v>
      </c>
      <c r="H9" s="26">
        <f t="shared" ref="H9:H18" si="2">IF(D9=0,"            -   ",(G9/D9))</f>
        <v>1.8896663358429131E-2</v>
      </c>
    </row>
    <row r="10" spans="1:8" s="10" customFormat="1" ht="18" customHeight="1" x14ac:dyDescent="0.3">
      <c r="A10" s="25" t="s">
        <v>12</v>
      </c>
      <c r="B10" s="27">
        <v>380957000</v>
      </c>
      <c r="C10" s="27">
        <v>383274181</v>
      </c>
      <c r="D10" s="27">
        <v>388018873</v>
      </c>
      <c r="E10" s="27">
        <v>400452300</v>
      </c>
      <c r="F10" s="27">
        <v>400452300</v>
      </c>
      <c r="G10" s="28">
        <f t="shared" si="1"/>
        <v>12433427</v>
      </c>
      <c r="H10" s="26">
        <f t="shared" si="2"/>
        <v>3.2043356303444549E-2</v>
      </c>
    </row>
    <row r="11" spans="1:8" s="10" customFormat="1" ht="18" customHeight="1" x14ac:dyDescent="0.3">
      <c r="A11" s="25" t="s">
        <v>13</v>
      </c>
      <c r="B11" s="27">
        <v>509362023</v>
      </c>
      <c r="C11" s="27">
        <v>510976755</v>
      </c>
      <c r="D11" s="27">
        <v>507645070</v>
      </c>
      <c r="E11" s="27">
        <v>515390893</v>
      </c>
      <c r="F11" s="27">
        <v>515390893</v>
      </c>
      <c r="G11" s="28">
        <f t="shared" si="1"/>
        <v>7745823</v>
      </c>
      <c r="H11" s="26">
        <f t="shared" si="2"/>
        <v>1.5258343787323691E-2</v>
      </c>
    </row>
    <row r="12" spans="1:8" s="10" customFormat="1" ht="18" customHeight="1" x14ac:dyDescent="0.3">
      <c r="A12" s="25" t="s">
        <v>14</v>
      </c>
      <c r="B12" s="27">
        <v>48443054</v>
      </c>
      <c r="C12" s="27">
        <v>47384162</v>
      </c>
      <c r="D12" s="27">
        <v>50178317</v>
      </c>
      <c r="E12" s="27">
        <v>50891047</v>
      </c>
      <c r="F12" s="27">
        <v>50891047</v>
      </c>
      <c r="G12" s="28">
        <f t="shared" si="1"/>
        <v>712730</v>
      </c>
      <c r="H12" s="26">
        <f t="shared" si="2"/>
        <v>1.4203943906687822E-2</v>
      </c>
    </row>
    <row r="13" spans="1:8" s="10" customFormat="1" ht="18" customHeight="1" x14ac:dyDescent="0.3">
      <c r="A13" s="25" t="s">
        <v>15</v>
      </c>
      <c r="B13" s="27">
        <v>11648758</v>
      </c>
      <c r="C13" s="27">
        <v>12443009</v>
      </c>
      <c r="D13" s="27">
        <v>11553152</v>
      </c>
      <c r="E13" s="27">
        <v>11684270</v>
      </c>
      <c r="F13" s="27">
        <v>11684270</v>
      </c>
      <c r="G13" s="28">
        <f t="shared" si="1"/>
        <v>131118</v>
      </c>
      <c r="H13" s="26">
        <f t="shared" si="2"/>
        <v>1.1349110615007922E-2</v>
      </c>
    </row>
    <row r="14" spans="1:8" s="10" customFormat="1" ht="18" customHeight="1" x14ac:dyDescent="0.3">
      <c r="A14" s="25" t="s">
        <v>16</v>
      </c>
      <c r="B14" s="27">
        <v>21635558</v>
      </c>
      <c r="C14" s="27">
        <v>22582955</v>
      </c>
      <c r="D14" s="27">
        <v>25674277</v>
      </c>
      <c r="E14" s="27">
        <v>32280345</v>
      </c>
      <c r="F14" s="27">
        <v>32280345</v>
      </c>
      <c r="G14" s="28">
        <f t="shared" si="1"/>
        <v>6606068</v>
      </c>
      <c r="H14" s="26">
        <f t="shared" si="2"/>
        <v>0.25730298072268987</v>
      </c>
    </row>
    <row r="15" spans="1:8" s="10" customFormat="1" ht="18" customHeight="1" x14ac:dyDescent="0.3">
      <c r="A15" s="25" t="s">
        <v>17</v>
      </c>
      <c r="B15" s="27">
        <v>79208450</v>
      </c>
      <c r="C15" s="27">
        <v>76031208</v>
      </c>
      <c r="D15" s="27">
        <v>80537966</v>
      </c>
      <c r="E15" s="27">
        <v>81020947</v>
      </c>
      <c r="F15" s="27">
        <v>81370947</v>
      </c>
      <c r="G15" s="28">
        <f t="shared" si="1"/>
        <v>832981</v>
      </c>
      <c r="H15" s="26">
        <f t="shared" si="2"/>
        <v>1.034271215640087E-2</v>
      </c>
    </row>
    <row r="16" spans="1:8" s="10" customFormat="1" ht="18" customHeight="1" x14ac:dyDescent="0.3">
      <c r="A16" s="25" t="s">
        <v>18</v>
      </c>
      <c r="B16" s="27">
        <v>306621718</v>
      </c>
      <c r="C16" s="27">
        <v>309930318</v>
      </c>
      <c r="D16" s="27">
        <v>310292200</v>
      </c>
      <c r="E16" s="27">
        <v>309930318</v>
      </c>
      <c r="F16" s="27">
        <v>310510318</v>
      </c>
      <c r="G16" s="28">
        <f t="shared" si="1"/>
        <v>218118</v>
      </c>
      <c r="H16" s="26">
        <f t="shared" si="2"/>
        <v>7.0294387032609909E-4</v>
      </c>
    </row>
    <row r="17" spans="1:8" s="10" customFormat="1" ht="18" customHeight="1" x14ac:dyDescent="0.3">
      <c r="A17" s="25" t="s">
        <v>19</v>
      </c>
      <c r="B17" s="27">
        <v>37177865</v>
      </c>
      <c r="C17" s="27">
        <v>31501656</v>
      </c>
      <c r="D17" s="27">
        <v>32175146</v>
      </c>
      <c r="E17" s="27">
        <v>32175146</v>
      </c>
      <c r="F17" s="27">
        <v>32175146</v>
      </c>
      <c r="G17" s="28">
        <f t="shared" si="1"/>
        <v>0</v>
      </c>
      <c r="H17" s="26">
        <f t="shared" si="2"/>
        <v>0</v>
      </c>
    </row>
    <row r="18" spans="1:8" s="10" customFormat="1" ht="18" customHeight="1" x14ac:dyDescent="0.3">
      <c r="A18" s="25" t="s">
        <v>20</v>
      </c>
      <c r="B18" s="29">
        <v>17680571</v>
      </c>
      <c r="C18" s="29">
        <v>16471349</v>
      </c>
      <c r="D18" s="29">
        <v>16423681</v>
      </c>
      <c r="E18" s="29">
        <v>16480180</v>
      </c>
      <c r="F18" s="29">
        <v>16480180</v>
      </c>
      <c r="G18" s="30">
        <f t="shared" si="1"/>
        <v>56499</v>
      </c>
      <c r="H18" s="31">
        <f t="shared" si="2"/>
        <v>3.4400936062993432E-3</v>
      </c>
    </row>
    <row r="19" spans="1:8" s="10" customFormat="1" ht="5.25" customHeight="1" x14ac:dyDescent="0.3">
      <c r="A19" s="25"/>
      <c r="B19" s="28"/>
      <c r="C19" s="28"/>
      <c r="D19" s="28"/>
      <c r="E19" s="32"/>
      <c r="F19" s="32"/>
      <c r="G19" s="28"/>
      <c r="H19" s="22"/>
    </row>
    <row r="20" spans="1:8" s="13" customFormat="1" ht="16.5" x14ac:dyDescent="0.3">
      <c r="A20" s="33" t="s">
        <v>21</v>
      </c>
      <c r="B20" s="15">
        <f>SUM(B9:B18)</f>
        <v>3849961927</v>
      </c>
      <c r="C20" s="15">
        <f>SUM(C9:C18)</f>
        <v>4010962074</v>
      </c>
      <c r="D20" s="15">
        <f>SUM(D9:D18)</f>
        <v>4022865163</v>
      </c>
      <c r="E20" s="14">
        <f>SUM(E9:E18)</f>
        <v>4099161290</v>
      </c>
      <c r="F20" s="14">
        <f>SUM(F9:F18)</f>
        <v>4100740177</v>
      </c>
      <c r="G20" s="15">
        <f>F20-D20</f>
        <v>77875014</v>
      </c>
      <c r="H20" s="16">
        <f t="shared" ref="H20" si="3">IF(D20=0,"            -   ",(G20/D20))</f>
        <v>1.935809698924279E-2</v>
      </c>
    </row>
    <row r="21" spans="1:8" s="10" customFormat="1" ht="14.25" customHeight="1" x14ac:dyDescent="0.3">
      <c r="B21" s="18"/>
      <c r="C21" s="18"/>
      <c r="D21" s="18"/>
      <c r="E21" s="20"/>
      <c r="F21" s="20"/>
      <c r="G21" s="21"/>
      <c r="H21" s="22"/>
    </row>
    <row r="22" spans="1:8" s="13" customFormat="1" ht="16.5" x14ac:dyDescent="0.3">
      <c r="A22" s="13" t="s">
        <v>22</v>
      </c>
      <c r="B22" s="23"/>
      <c r="C22" s="23"/>
      <c r="D22" s="23"/>
      <c r="E22" s="24"/>
      <c r="F22" s="24"/>
      <c r="G22" s="15"/>
      <c r="H22" s="16"/>
    </row>
    <row r="23" spans="1:8" s="10" customFormat="1" ht="18" customHeight="1" x14ac:dyDescent="0.3">
      <c r="A23" s="25" t="s">
        <v>23</v>
      </c>
      <c r="B23" s="17">
        <v>3532217</v>
      </c>
      <c r="C23" s="17">
        <v>3869872</v>
      </c>
      <c r="D23" s="17">
        <v>3869872</v>
      </c>
      <c r="E23" s="17">
        <v>3772651</v>
      </c>
      <c r="F23" s="17">
        <v>3772651</v>
      </c>
      <c r="G23" s="17">
        <f t="shared" ref="G23:G31" si="4">F23-D23</f>
        <v>-97221</v>
      </c>
      <c r="H23" s="26">
        <f t="shared" ref="H23:H31" si="5">IF(D23=0,"            -   ",(G23/D23))</f>
        <v>-2.5122536352623549E-2</v>
      </c>
    </row>
    <row r="24" spans="1:8" s="10" customFormat="1" ht="18" customHeight="1" x14ac:dyDescent="0.3">
      <c r="A24" s="25" t="s">
        <v>24</v>
      </c>
      <c r="B24" s="27">
        <v>141000</v>
      </c>
      <c r="C24" s="27">
        <v>141000</v>
      </c>
      <c r="D24" s="27">
        <v>141000</v>
      </c>
      <c r="E24" s="27">
        <v>141000</v>
      </c>
      <c r="F24" s="27">
        <v>141000</v>
      </c>
      <c r="G24" s="28">
        <f t="shared" si="4"/>
        <v>0</v>
      </c>
      <c r="H24" s="26">
        <f t="shared" si="5"/>
        <v>0</v>
      </c>
    </row>
    <row r="25" spans="1:8" s="10" customFormat="1" ht="18" customHeight="1" x14ac:dyDescent="0.3">
      <c r="A25" s="25" t="s">
        <v>25</v>
      </c>
      <c r="B25" s="27">
        <v>1125000</v>
      </c>
      <c r="C25" s="27">
        <v>1125000</v>
      </c>
      <c r="D25" s="27">
        <v>1125000</v>
      </c>
      <c r="E25" s="27">
        <v>1125000</v>
      </c>
      <c r="F25" s="27">
        <v>1125000</v>
      </c>
      <c r="G25" s="28">
        <f t="shared" si="4"/>
        <v>0</v>
      </c>
      <c r="H25" s="26">
        <f t="shared" si="5"/>
        <v>0</v>
      </c>
    </row>
    <row r="26" spans="1:8" s="10" customFormat="1" ht="33" x14ac:dyDescent="0.3">
      <c r="A26" s="25" t="s">
        <v>26</v>
      </c>
      <c r="B26" s="27">
        <v>548000</v>
      </c>
      <c r="C26" s="27">
        <v>548000</v>
      </c>
      <c r="D26" s="27">
        <v>548000</v>
      </c>
      <c r="E26" s="27">
        <v>548000</v>
      </c>
      <c r="F26" s="27">
        <v>548000</v>
      </c>
      <c r="G26" s="28">
        <f t="shared" si="4"/>
        <v>0</v>
      </c>
      <c r="H26" s="26">
        <f t="shared" si="5"/>
        <v>0</v>
      </c>
    </row>
    <row r="27" spans="1:8" s="10" customFormat="1" ht="18" customHeight="1" x14ac:dyDescent="0.3">
      <c r="A27" s="25" t="s">
        <v>27</v>
      </c>
      <c r="B27" s="27">
        <v>577000</v>
      </c>
      <c r="C27" s="27">
        <v>577000</v>
      </c>
      <c r="D27" s="27">
        <v>577000</v>
      </c>
      <c r="E27" s="27">
        <v>626000</v>
      </c>
      <c r="F27" s="27">
        <v>626000</v>
      </c>
      <c r="G27" s="28">
        <f t="shared" si="4"/>
        <v>49000</v>
      </c>
      <c r="H27" s="26">
        <f t="shared" si="5"/>
        <v>8.4922010398613523E-2</v>
      </c>
    </row>
    <row r="28" spans="1:8" s="10" customFormat="1" ht="33" x14ac:dyDescent="0.3">
      <c r="A28" s="25" t="s">
        <v>28</v>
      </c>
      <c r="B28" s="27">
        <v>49000</v>
      </c>
      <c r="C28" s="27">
        <v>49000</v>
      </c>
      <c r="D28" s="27">
        <v>49000</v>
      </c>
      <c r="E28" s="27">
        <v>0</v>
      </c>
      <c r="F28" s="27">
        <v>0</v>
      </c>
      <c r="G28" s="28">
        <f t="shared" si="4"/>
        <v>-49000</v>
      </c>
      <c r="H28" s="26">
        <f t="shared" si="5"/>
        <v>-1</v>
      </c>
    </row>
    <row r="29" spans="1:8" s="10" customFormat="1" ht="18" customHeight="1" x14ac:dyDescent="0.3">
      <c r="A29" s="25" t="s">
        <v>29</v>
      </c>
      <c r="B29" s="27">
        <v>186000</v>
      </c>
      <c r="C29" s="27">
        <v>186000</v>
      </c>
      <c r="D29" s="27">
        <v>186000</v>
      </c>
      <c r="E29" s="27">
        <v>186000</v>
      </c>
      <c r="F29" s="27">
        <v>186000</v>
      </c>
      <c r="G29" s="28">
        <f t="shared" si="4"/>
        <v>0</v>
      </c>
      <c r="H29" s="26">
        <f t="shared" si="5"/>
        <v>0</v>
      </c>
    </row>
    <row r="30" spans="1:8" s="10" customFormat="1" ht="33" x14ac:dyDescent="0.3">
      <c r="A30" s="25" t="s">
        <v>30</v>
      </c>
      <c r="B30" s="27">
        <v>2850000</v>
      </c>
      <c r="C30" s="27">
        <v>2850000</v>
      </c>
      <c r="D30" s="27">
        <v>2850000</v>
      </c>
      <c r="E30" s="27">
        <v>2850000</v>
      </c>
      <c r="F30" s="27">
        <v>2850000</v>
      </c>
      <c r="G30" s="28">
        <f t="shared" si="4"/>
        <v>0</v>
      </c>
      <c r="H30" s="26">
        <f t="shared" si="5"/>
        <v>0</v>
      </c>
    </row>
    <row r="31" spans="1:8" s="10" customFormat="1" ht="18" customHeight="1" x14ac:dyDescent="0.3">
      <c r="A31" s="25" t="s">
        <v>31</v>
      </c>
      <c r="B31" s="29">
        <v>820000</v>
      </c>
      <c r="C31" s="29">
        <v>820000</v>
      </c>
      <c r="D31" s="29">
        <v>820000</v>
      </c>
      <c r="E31" s="29">
        <v>820000</v>
      </c>
      <c r="F31" s="29">
        <v>820000</v>
      </c>
      <c r="G31" s="30">
        <f t="shared" si="4"/>
        <v>0</v>
      </c>
      <c r="H31" s="31">
        <f t="shared" si="5"/>
        <v>0</v>
      </c>
    </row>
    <row r="32" spans="1:8" s="10" customFormat="1" ht="5.25" customHeight="1" x14ac:dyDescent="0.3">
      <c r="A32" s="25"/>
      <c r="E32" s="34"/>
      <c r="F32" s="34"/>
      <c r="G32" s="21"/>
      <c r="H32" s="22"/>
    </row>
    <row r="33" spans="1:8" s="13" customFormat="1" ht="16.5" x14ac:dyDescent="0.3">
      <c r="A33" s="33" t="s">
        <v>32</v>
      </c>
      <c r="B33" s="15">
        <f>SUM(B23:B31)</f>
        <v>9828217</v>
      </c>
      <c r="C33" s="15">
        <f>SUM(C23:C31)</f>
        <v>10165872</v>
      </c>
      <c r="D33" s="15">
        <f>SUM(D23:D31)</f>
        <v>10165872</v>
      </c>
      <c r="E33" s="14">
        <f>SUM(E23:E31)</f>
        <v>10068651</v>
      </c>
      <c r="F33" s="14">
        <f>SUM(F23:F31)</f>
        <v>10068651</v>
      </c>
      <c r="G33" s="15">
        <f>F33-D33</f>
        <v>-97221</v>
      </c>
      <c r="H33" s="16">
        <f t="shared" ref="H33" si="6">IF(D33=0,"            -   ",(G33/D33))</f>
        <v>-9.5634688298259114E-3</v>
      </c>
    </row>
    <row r="34" spans="1:8" s="10" customFormat="1" ht="14.25" customHeight="1" x14ac:dyDescent="0.3">
      <c r="E34" s="34"/>
      <c r="F34" s="34"/>
      <c r="G34" s="21"/>
      <c r="H34" s="22"/>
    </row>
    <row r="35" spans="1:8" s="13" customFormat="1" ht="17.25" thickBot="1" x14ac:dyDescent="0.35">
      <c r="A35" s="35" t="s">
        <v>33</v>
      </c>
      <c r="B35" s="36">
        <f>B33+B20+B6</f>
        <v>4024706367</v>
      </c>
      <c r="C35" s="36">
        <f>C33+C20+C6</f>
        <v>4109717582</v>
      </c>
      <c r="D35" s="36">
        <f>D33+D20+D6</f>
        <v>4199120492</v>
      </c>
      <c r="E35" s="37">
        <f>E33+E20+E6</f>
        <v>4214971651</v>
      </c>
      <c r="F35" s="37">
        <f>F33+F20+F6</f>
        <v>4217517547</v>
      </c>
      <c r="G35" s="36">
        <f>F35-D35</f>
        <v>18397055</v>
      </c>
      <c r="H35" s="38">
        <f t="shared" ref="H35" si="7">IF(D35=0,"            -   ",(G35/D35))</f>
        <v>4.3811686363964429E-3</v>
      </c>
    </row>
    <row r="36" spans="1:8" s="10" customFormat="1" ht="14.25" customHeight="1" x14ac:dyDescent="0.3">
      <c r="B36" s="18"/>
      <c r="D36" s="18"/>
      <c r="E36" s="20"/>
      <c r="F36" s="20"/>
      <c r="G36" s="21"/>
      <c r="H36" s="22"/>
    </row>
    <row r="37" spans="1:8" s="13" customFormat="1" ht="16.5" x14ac:dyDescent="0.3">
      <c r="A37" s="13" t="s">
        <v>34</v>
      </c>
      <c r="B37" s="23"/>
      <c r="D37" s="23"/>
      <c r="E37" s="24"/>
      <c r="F37" s="24"/>
      <c r="G37" s="15"/>
      <c r="H37" s="16"/>
    </row>
    <row r="38" spans="1:8" s="10" customFormat="1" ht="18" customHeight="1" x14ac:dyDescent="0.3">
      <c r="A38" s="10" t="s">
        <v>35</v>
      </c>
      <c r="B38" s="17">
        <v>759408376</v>
      </c>
      <c r="C38" s="17">
        <v>808169412</v>
      </c>
      <c r="D38" s="17">
        <v>804229446</v>
      </c>
      <c r="E38" s="17">
        <v>828332622</v>
      </c>
      <c r="F38" s="17">
        <v>829082703</v>
      </c>
      <c r="G38" s="21">
        <f t="shared" ref="G38:G42" si="8">F38-D38</f>
        <v>24853257</v>
      </c>
      <c r="H38" s="26">
        <f t="shared" ref="H38:H42" si="9">IF(D38=0,"            -   ",(G38/D38))</f>
        <v>3.0903192022640764E-2</v>
      </c>
    </row>
    <row r="39" spans="1:8" s="10" customFormat="1" ht="18" customHeight="1" x14ac:dyDescent="0.3">
      <c r="A39" s="10" t="s">
        <v>36</v>
      </c>
      <c r="B39" s="27">
        <v>351506336</v>
      </c>
      <c r="C39" s="27">
        <v>345803713</v>
      </c>
      <c r="D39" s="27">
        <v>390869847</v>
      </c>
      <c r="E39" s="39">
        <v>349880397</v>
      </c>
      <c r="F39" s="27">
        <v>349315086</v>
      </c>
      <c r="G39" s="28">
        <f t="shared" si="8"/>
        <v>-41554761</v>
      </c>
      <c r="H39" s="26">
        <f t="shared" si="9"/>
        <v>-0.10631354994236739</v>
      </c>
    </row>
    <row r="40" spans="1:8" s="10" customFormat="1" ht="18" customHeight="1" x14ac:dyDescent="0.3">
      <c r="A40" s="10" t="s">
        <v>37</v>
      </c>
      <c r="B40" s="27">
        <v>-42763989</v>
      </c>
      <c r="C40" s="27">
        <v>-35130994</v>
      </c>
      <c r="D40" s="27">
        <v>-34673297</v>
      </c>
      <c r="E40" s="27">
        <v>-36588399</v>
      </c>
      <c r="F40" s="27">
        <v>-36588399</v>
      </c>
      <c r="G40" s="28">
        <f t="shared" si="8"/>
        <v>-1915102</v>
      </c>
      <c r="H40" s="26">
        <f t="shared" si="9"/>
        <v>5.5232763126044804E-2</v>
      </c>
    </row>
    <row r="41" spans="1:8" s="10" customFormat="1" ht="18" customHeight="1" x14ac:dyDescent="0.3">
      <c r="A41" s="10" t="s">
        <v>38</v>
      </c>
      <c r="B41" s="27">
        <v>2553594</v>
      </c>
      <c r="C41" s="27">
        <v>860822</v>
      </c>
      <c r="D41" s="27">
        <v>2996964</v>
      </c>
      <c r="E41" s="27">
        <v>116058</v>
      </c>
      <c r="F41" s="27">
        <v>116058</v>
      </c>
      <c r="G41" s="28">
        <f t="shared" si="8"/>
        <v>-2880906</v>
      </c>
      <c r="H41" s="26">
        <f t="shared" si="9"/>
        <v>-0.96127481010782911</v>
      </c>
    </row>
    <row r="42" spans="1:8" s="10" customFormat="1" ht="18" customHeight="1" x14ac:dyDescent="0.3">
      <c r="A42" s="10" t="s">
        <v>39</v>
      </c>
      <c r="B42" s="29">
        <v>330966386</v>
      </c>
      <c r="C42" s="29">
        <v>354853322</v>
      </c>
      <c r="D42" s="29">
        <v>358310864</v>
      </c>
      <c r="E42" s="29">
        <v>370532016</v>
      </c>
      <c r="F42" s="29">
        <v>370918880</v>
      </c>
      <c r="G42" s="30">
        <f t="shared" si="8"/>
        <v>12608016</v>
      </c>
      <c r="H42" s="31">
        <f t="shared" si="9"/>
        <v>3.5187367358194305E-2</v>
      </c>
    </row>
    <row r="43" spans="1:8" s="10" customFormat="1" ht="5.25" customHeight="1" x14ac:dyDescent="0.3">
      <c r="E43" s="34"/>
      <c r="F43" s="34"/>
      <c r="G43" s="21"/>
      <c r="H43" s="22"/>
    </row>
    <row r="44" spans="1:8" s="13" customFormat="1" ht="16.5" x14ac:dyDescent="0.3">
      <c r="A44" s="33" t="s">
        <v>40</v>
      </c>
      <c r="B44" s="15">
        <f>+B38+B39+B40+B41+B42</f>
        <v>1401670703</v>
      </c>
      <c r="C44" s="15">
        <f>+C38+C39+C40+C41+C42</f>
        <v>1474556275</v>
      </c>
      <c r="D44" s="15">
        <f>+D38+D39+D40+D41+D42</f>
        <v>1521733824</v>
      </c>
      <c r="E44" s="14">
        <f>+E38+E39+E40+E41+E42</f>
        <v>1512272694</v>
      </c>
      <c r="F44" s="14">
        <f>+F38+F39+F40+F41+F42</f>
        <v>1512844328</v>
      </c>
      <c r="G44" s="15">
        <f>F44-D44</f>
        <v>-8889496</v>
      </c>
      <c r="H44" s="16">
        <f t="shared" ref="H44" si="10">IF(D44=0,"            -   ",(G44/D44))</f>
        <v>-5.8416891704708533E-3</v>
      </c>
    </row>
    <row r="45" spans="1:8" s="10" customFormat="1" ht="14.25" customHeight="1" x14ac:dyDescent="0.3">
      <c r="A45" s="40"/>
      <c r="B45" s="19"/>
      <c r="C45" s="21"/>
      <c r="D45" s="19"/>
      <c r="E45" s="41"/>
      <c r="F45" s="20"/>
      <c r="G45" s="21"/>
      <c r="H45" s="22"/>
    </row>
    <row r="46" spans="1:8" s="13" customFormat="1" ht="16.5" x14ac:dyDescent="0.3">
      <c r="A46" s="42" t="s">
        <v>41</v>
      </c>
      <c r="B46" s="23"/>
      <c r="D46" s="23"/>
      <c r="E46" s="24"/>
      <c r="F46" s="24"/>
      <c r="G46" s="15"/>
      <c r="H46" s="16"/>
    </row>
    <row r="47" spans="1:8" s="10" customFormat="1" ht="16.5" x14ac:dyDescent="0.3">
      <c r="A47" s="43" t="s">
        <v>42</v>
      </c>
      <c r="B47" s="17">
        <v>1825153345</v>
      </c>
      <c r="C47" s="17">
        <v>1913518902</v>
      </c>
      <c r="D47" s="17">
        <v>1913518902</v>
      </c>
      <c r="E47" s="17">
        <v>1965211830</v>
      </c>
      <c r="F47" s="17">
        <v>1966919600</v>
      </c>
      <c r="G47" s="21">
        <f t="shared" ref="G47:G68" si="11">F47-D47</f>
        <v>53400698</v>
      </c>
      <c r="H47" s="22">
        <f t="shared" ref="H47:H68" si="12">IF(D47=0,"            -   ",(G47/D47))</f>
        <v>2.790706584825782E-2</v>
      </c>
    </row>
    <row r="48" spans="1:8" s="10" customFormat="1" ht="16.5" x14ac:dyDescent="0.3">
      <c r="A48" s="25" t="s">
        <v>43</v>
      </c>
      <c r="B48" s="27">
        <v>13100000</v>
      </c>
      <c r="C48" s="27">
        <v>13100000</v>
      </c>
      <c r="D48" s="27">
        <v>13100000</v>
      </c>
      <c r="E48" s="27">
        <v>13100000</v>
      </c>
      <c r="F48" s="27">
        <v>13100000</v>
      </c>
      <c r="G48" s="28">
        <f t="shared" si="11"/>
        <v>0</v>
      </c>
      <c r="H48" s="22">
        <f t="shared" si="12"/>
        <v>0</v>
      </c>
    </row>
    <row r="49" spans="1:8" s="10" customFormat="1" ht="18" customHeight="1" x14ac:dyDescent="0.3">
      <c r="A49" s="25" t="s">
        <v>44</v>
      </c>
      <c r="B49" s="27">
        <v>15381802</v>
      </c>
      <c r="C49" s="27">
        <v>10711034</v>
      </c>
      <c r="D49" s="27">
        <v>22316221</v>
      </c>
      <c r="E49" s="27">
        <v>5031906</v>
      </c>
      <c r="F49" s="27">
        <v>5221570</v>
      </c>
      <c r="G49" s="28">
        <f t="shared" si="11"/>
        <v>-17094651</v>
      </c>
      <c r="H49" s="22">
        <f t="shared" si="12"/>
        <v>-0.76601907643771761</v>
      </c>
    </row>
    <row r="50" spans="1:8" s="10" customFormat="1" ht="18" customHeight="1" x14ac:dyDescent="0.3">
      <c r="A50" s="25" t="s">
        <v>45</v>
      </c>
      <c r="B50" s="27">
        <v>10611143</v>
      </c>
      <c r="C50" s="27">
        <v>11141700</v>
      </c>
      <c r="D50" s="27">
        <v>11141700</v>
      </c>
      <c r="E50" s="27">
        <v>11141700</v>
      </c>
      <c r="F50" s="27">
        <v>11141700</v>
      </c>
      <c r="G50" s="28">
        <f t="shared" si="11"/>
        <v>0</v>
      </c>
      <c r="H50" s="22">
        <f t="shared" si="12"/>
        <v>0</v>
      </c>
    </row>
    <row r="51" spans="1:8" s="10" customFormat="1" ht="18" customHeight="1" x14ac:dyDescent="0.3">
      <c r="A51" s="25" t="s">
        <v>46</v>
      </c>
      <c r="B51" s="27">
        <v>14894637</v>
      </c>
      <c r="C51" s="27">
        <v>13158773</v>
      </c>
      <c r="D51" s="27">
        <v>13298773</v>
      </c>
      <c r="E51" s="27">
        <v>13467254</v>
      </c>
      <c r="F51" s="27">
        <v>13467254</v>
      </c>
      <c r="G51" s="28">
        <f t="shared" si="11"/>
        <v>168481</v>
      </c>
      <c r="H51" s="22">
        <f t="shared" si="12"/>
        <v>1.2668913139580622E-2</v>
      </c>
    </row>
    <row r="52" spans="1:8" s="10" customFormat="1" ht="18" customHeight="1" x14ac:dyDescent="0.3">
      <c r="A52" s="25" t="s">
        <v>47</v>
      </c>
      <c r="B52" s="27">
        <v>2700000</v>
      </c>
      <c r="C52" s="27">
        <v>4770240</v>
      </c>
      <c r="D52" s="27">
        <v>4770240</v>
      </c>
      <c r="E52" s="27">
        <v>4770240</v>
      </c>
      <c r="F52" s="27">
        <v>4770240</v>
      </c>
      <c r="G52" s="28">
        <f t="shared" si="11"/>
        <v>0</v>
      </c>
      <c r="H52" s="22">
        <f t="shared" si="12"/>
        <v>0</v>
      </c>
    </row>
    <row r="53" spans="1:8" s="13" customFormat="1" ht="16.5" x14ac:dyDescent="0.3">
      <c r="A53" s="42" t="s">
        <v>48</v>
      </c>
      <c r="B53" s="23"/>
      <c r="D53" s="23"/>
      <c r="E53" s="44"/>
      <c r="F53" s="24"/>
      <c r="G53" s="15"/>
      <c r="H53" s="16"/>
    </row>
    <row r="54" spans="1:8" s="10" customFormat="1" ht="18" customHeight="1" x14ac:dyDescent="0.3">
      <c r="A54" s="25" t="s">
        <v>49</v>
      </c>
      <c r="B54" s="27">
        <v>127793296</v>
      </c>
      <c r="C54" s="27">
        <v>136752654</v>
      </c>
      <c r="D54" s="27">
        <v>136752654</v>
      </c>
      <c r="E54" s="27">
        <v>146035225</v>
      </c>
      <c r="F54" s="27">
        <v>146035225</v>
      </c>
      <c r="G54" s="28">
        <f t="shared" si="11"/>
        <v>9282571</v>
      </c>
      <c r="H54" s="22">
        <f t="shared" si="12"/>
        <v>6.7878543695393284E-2</v>
      </c>
    </row>
    <row r="55" spans="1:8" s="10" customFormat="1" ht="18" customHeight="1" x14ac:dyDescent="0.3">
      <c r="A55" s="25" t="s">
        <v>50</v>
      </c>
      <c r="B55" s="27">
        <v>187157477</v>
      </c>
      <c r="C55" s="27">
        <v>189870099</v>
      </c>
      <c r="D55" s="27">
        <v>189870099</v>
      </c>
      <c r="E55" s="27">
        <v>189130953</v>
      </c>
      <c r="F55" s="27">
        <v>189130953</v>
      </c>
      <c r="G55" s="28">
        <f t="shared" si="11"/>
        <v>-739146</v>
      </c>
      <c r="H55" s="22">
        <f t="shared" si="12"/>
        <v>-3.8929036425056061E-3</v>
      </c>
    </row>
    <row r="56" spans="1:8" s="10" customFormat="1" ht="33" x14ac:dyDescent="0.3">
      <c r="A56" s="25" t="s">
        <v>51</v>
      </c>
      <c r="B56" s="27">
        <v>11298296</v>
      </c>
      <c r="C56" s="27">
        <v>13557955</v>
      </c>
      <c r="D56" s="27">
        <v>13557955</v>
      </c>
      <c r="E56" s="27">
        <v>13557955</v>
      </c>
      <c r="F56" s="27">
        <v>13557955</v>
      </c>
      <c r="G56" s="28">
        <f t="shared" si="11"/>
        <v>0</v>
      </c>
      <c r="H56" s="22">
        <f t="shared" si="12"/>
        <v>0</v>
      </c>
    </row>
    <row r="57" spans="1:8" s="10" customFormat="1" ht="33" x14ac:dyDescent="0.3">
      <c r="A57" s="25" t="s">
        <v>52</v>
      </c>
      <c r="B57" s="27">
        <v>28561768</v>
      </c>
      <c r="C57" s="27">
        <v>17733427</v>
      </c>
      <c r="D57" s="27">
        <v>25516384</v>
      </c>
      <c r="E57" s="27">
        <v>17115923</v>
      </c>
      <c r="F57" s="27">
        <v>17115923</v>
      </c>
      <c r="G57" s="28">
        <f t="shared" si="11"/>
        <v>-8400461</v>
      </c>
      <c r="H57" s="22">
        <f t="shared" si="12"/>
        <v>-0.32921831714086136</v>
      </c>
    </row>
    <row r="58" spans="1:8" s="10" customFormat="1" ht="33" customHeight="1" x14ac:dyDescent="0.3">
      <c r="A58" s="25" t="s">
        <v>53</v>
      </c>
      <c r="B58" s="27">
        <v>13353356</v>
      </c>
      <c r="C58" s="27">
        <v>1408449</v>
      </c>
      <c r="D58" s="27">
        <v>10503138</v>
      </c>
      <c r="E58" s="27">
        <v>1825953</v>
      </c>
      <c r="F58" s="27">
        <v>1825953</v>
      </c>
      <c r="G58" s="28">
        <f t="shared" si="11"/>
        <v>-8677185</v>
      </c>
      <c r="H58" s="22">
        <f t="shared" si="12"/>
        <v>-0.82615167010087842</v>
      </c>
    </row>
    <row r="59" spans="1:8" s="10" customFormat="1" ht="33" x14ac:dyDescent="0.3">
      <c r="A59" s="25" t="s">
        <v>54</v>
      </c>
      <c r="B59" s="27">
        <v>300000</v>
      </c>
      <c r="C59" s="27">
        <v>400000</v>
      </c>
      <c r="D59" s="27">
        <v>1045571</v>
      </c>
      <c r="E59" s="27">
        <v>500000</v>
      </c>
      <c r="F59" s="27">
        <v>500000</v>
      </c>
      <c r="G59" s="28">
        <f t="shared" si="11"/>
        <v>-545571</v>
      </c>
      <c r="H59" s="22">
        <f t="shared" si="12"/>
        <v>-0.52179239860325122</v>
      </c>
    </row>
    <row r="60" spans="1:8" s="10" customFormat="1" ht="16.5" x14ac:dyDescent="0.3">
      <c r="A60" s="25" t="s">
        <v>55</v>
      </c>
      <c r="B60" s="27">
        <v>100000</v>
      </c>
      <c r="C60" s="27">
        <v>0</v>
      </c>
      <c r="D60" s="27">
        <v>0</v>
      </c>
      <c r="E60" s="27">
        <v>0</v>
      </c>
      <c r="F60" s="27">
        <v>0</v>
      </c>
      <c r="G60" s="28">
        <f t="shared" si="11"/>
        <v>0</v>
      </c>
      <c r="H60" s="22" t="str">
        <f t="shared" si="12"/>
        <v xml:space="preserve">            -   </v>
      </c>
    </row>
    <row r="61" spans="1:8" s="10" customFormat="1" ht="18" customHeight="1" x14ac:dyDescent="0.3">
      <c r="A61" s="25" t="s">
        <v>56</v>
      </c>
      <c r="B61" s="27">
        <v>33407739</v>
      </c>
      <c r="C61" s="27">
        <v>34929649</v>
      </c>
      <c r="D61" s="27">
        <v>34929649</v>
      </c>
      <c r="E61" s="27">
        <v>34579649</v>
      </c>
      <c r="F61" s="27">
        <v>34429649</v>
      </c>
      <c r="G61" s="28">
        <f t="shared" si="11"/>
        <v>-500000</v>
      </c>
      <c r="H61" s="22">
        <f t="shared" si="12"/>
        <v>-1.4314486813194143E-2</v>
      </c>
    </row>
    <row r="62" spans="1:8" s="10" customFormat="1" ht="33" customHeight="1" x14ac:dyDescent="0.3">
      <c r="A62" s="25" t="s">
        <v>57</v>
      </c>
      <c r="B62" s="27">
        <v>116243498</v>
      </c>
      <c r="C62" s="27">
        <v>124877551</v>
      </c>
      <c r="D62" s="27">
        <v>126077551</v>
      </c>
      <c r="E62" s="27">
        <v>129331015</v>
      </c>
      <c r="F62" s="27">
        <v>130429318</v>
      </c>
      <c r="G62" s="28">
        <f t="shared" si="11"/>
        <v>4351767</v>
      </c>
      <c r="H62" s="22">
        <f t="shared" si="12"/>
        <v>3.4516588920734982E-2</v>
      </c>
    </row>
    <row r="63" spans="1:8" s="10" customFormat="1" ht="18" customHeight="1" x14ac:dyDescent="0.3">
      <c r="A63" s="25" t="s">
        <v>58</v>
      </c>
      <c r="B63" s="27">
        <v>1896649</v>
      </c>
      <c r="C63" s="27">
        <v>1923159</v>
      </c>
      <c r="D63" s="27">
        <v>1923159</v>
      </c>
      <c r="E63" s="27">
        <v>1837024</v>
      </c>
      <c r="F63" s="27">
        <v>1837024</v>
      </c>
      <c r="G63" s="28">
        <f t="shared" si="11"/>
        <v>-86135</v>
      </c>
      <c r="H63" s="22">
        <f t="shared" si="12"/>
        <v>-4.478828843584956E-2</v>
      </c>
    </row>
    <row r="64" spans="1:8" s="10" customFormat="1" ht="18" customHeight="1" x14ac:dyDescent="0.3">
      <c r="A64" s="25" t="s">
        <v>59</v>
      </c>
      <c r="B64" s="27">
        <v>5408464</v>
      </c>
      <c r="C64" s="27">
        <v>5480836</v>
      </c>
      <c r="D64" s="27">
        <v>5480836</v>
      </c>
      <c r="E64" s="27">
        <v>5106999</v>
      </c>
      <c r="F64" s="27">
        <v>5106999</v>
      </c>
      <c r="G64" s="28">
        <f t="shared" si="11"/>
        <v>-373837</v>
      </c>
      <c r="H64" s="22">
        <f t="shared" si="12"/>
        <v>-6.820802519907547E-2</v>
      </c>
    </row>
    <row r="65" spans="1:8" s="10" customFormat="1" ht="18" customHeight="1" x14ac:dyDescent="0.3">
      <c r="A65" s="25" t="s">
        <v>60</v>
      </c>
      <c r="B65" s="27">
        <v>25819826</v>
      </c>
      <c r="C65" s="27">
        <v>24162115</v>
      </c>
      <c r="D65" s="27">
        <v>27888115</v>
      </c>
      <c r="E65" s="27">
        <v>24184081</v>
      </c>
      <c r="F65" s="27">
        <v>24184081</v>
      </c>
      <c r="G65" s="28">
        <f t="shared" si="11"/>
        <v>-3704034</v>
      </c>
      <c r="H65" s="22">
        <f t="shared" si="12"/>
        <v>-0.1328176536850913</v>
      </c>
    </row>
    <row r="66" spans="1:8" s="10" customFormat="1" ht="18" customHeight="1" x14ac:dyDescent="0.3">
      <c r="A66" s="25" t="s">
        <v>61</v>
      </c>
      <c r="B66" s="27">
        <v>2278233</v>
      </c>
      <c r="C66" s="27">
        <v>3941831</v>
      </c>
      <c r="D66" s="27">
        <v>3941831</v>
      </c>
      <c r="E66" s="27">
        <v>3941831</v>
      </c>
      <c r="F66" s="27">
        <v>3941831</v>
      </c>
      <c r="G66" s="28">
        <f t="shared" si="11"/>
        <v>0</v>
      </c>
      <c r="H66" s="22">
        <f t="shared" si="12"/>
        <v>0</v>
      </c>
    </row>
    <row r="67" spans="1:8" s="10" customFormat="1" ht="18" customHeight="1" x14ac:dyDescent="0.3">
      <c r="A67" s="25" t="s">
        <v>62</v>
      </c>
      <c r="B67" s="45">
        <v>21000000</v>
      </c>
      <c r="C67" s="45">
        <v>16000000</v>
      </c>
      <c r="D67" s="45">
        <v>14500000</v>
      </c>
      <c r="E67" s="39">
        <v>10490000</v>
      </c>
      <c r="F67" s="39">
        <v>10490000</v>
      </c>
      <c r="G67" s="28">
        <f t="shared" si="11"/>
        <v>-4010000</v>
      </c>
      <c r="H67" s="22">
        <f t="shared" si="12"/>
        <v>-0.27655172413793105</v>
      </c>
    </row>
    <row r="68" spans="1:8" s="10" customFormat="1" ht="18" customHeight="1" x14ac:dyDescent="0.3">
      <c r="A68" s="25" t="s">
        <v>63</v>
      </c>
      <c r="B68" s="29">
        <v>486678</v>
      </c>
      <c r="C68" s="29">
        <v>545171</v>
      </c>
      <c r="D68" s="29">
        <v>545171</v>
      </c>
      <c r="E68" s="29">
        <v>572561</v>
      </c>
      <c r="F68" s="29">
        <v>572561</v>
      </c>
      <c r="G68" s="30">
        <f t="shared" si="11"/>
        <v>27390</v>
      </c>
      <c r="H68" s="31">
        <f t="shared" si="12"/>
        <v>5.024111700732431E-2</v>
      </c>
    </row>
    <row r="69" spans="1:8" s="10" customFormat="1" ht="5.25" customHeight="1" x14ac:dyDescent="0.3">
      <c r="A69" s="46"/>
      <c r="E69" s="34"/>
      <c r="F69" s="34"/>
      <c r="G69" s="21"/>
      <c r="H69" s="22"/>
    </row>
    <row r="70" spans="1:8" s="13" customFormat="1" ht="16.5" x14ac:dyDescent="0.3">
      <c r="A70" s="33" t="s">
        <v>64</v>
      </c>
      <c r="B70" s="15">
        <f>SUM(B47:B68)</f>
        <v>2456946207</v>
      </c>
      <c r="C70" s="15">
        <f>SUM(C47:C68)</f>
        <v>2537983545</v>
      </c>
      <c r="D70" s="15">
        <f>SUM(D47:D68)</f>
        <v>2570677949</v>
      </c>
      <c r="E70" s="14">
        <f>SUM(E47:E68)</f>
        <v>2590932099</v>
      </c>
      <c r="F70" s="14">
        <f>SUM(F47:F68)</f>
        <v>2593777836</v>
      </c>
      <c r="G70" s="15">
        <f>F70-D70</f>
        <v>23099887</v>
      </c>
      <c r="H70" s="16">
        <f t="shared" ref="H70" si="13">IF(D70=0,"            -   ",(G70/D70))</f>
        <v>8.9859124551116606E-3</v>
      </c>
    </row>
    <row r="71" spans="1:8" s="10" customFormat="1" ht="11.25" customHeight="1" x14ac:dyDescent="0.3">
      <c r="A71" s="46"/>
      <c r="B71" s="18"/>
      <c r="D71" s="18"/>
      <c r="E71" s="34"/>
      <c r="F71" s="34"/>
      <c r="G71" s="21"/>
      <c r="H71" s="22"/>
    </row>
    <row r="72" spans="1:8" s="13" customFormat="1" ht="17.25" thickBot="1" x14ac:dyDescent="0.35">
      <c r="A72" s="47" t="s">
        <v>65</v>
      </c>
      <c r="B72" s="36">
        <f>+B70+B44</f>
        <v>3858616910</v>
      </c>
      <c r="C72" s="36">
        <f>+C70+C44</f>
        <v>4012539820</v>
      </c>
      <c r="D72" s="36">
        <f>+D70+D44</f>
        <v>4092411773</v>
      </c>
      <c r="E72" s="37">
        <f>+E70+E44</f>
        <v>4103204793</v>
      </c>
      <c r="F72" s="37">
        <f>+F70+F44</f>
        <v>4106622164</v>
      </c>
      <c r="G72" s="36">
        <f>F72-D72</f>
        <v>14210391</v>
      </c>
      <c r="H72" s="38">
        <f t="shared" ref="H72" si="14">IF(D72=0,"            -   ",(G72/D72))</f>
        <v>3.4723756523608262E-3</v>
      </c>
    </row>
    <row r="73" spans="1:8" s="10" customFormat="1" ht="3.75" customHeight="1" x14ac:dyDescent="0.3">
      <c r="E73" s="34"/>
      <c r="F73" s="34"/>
      <c r="G73" s="21"/>
      <c r="H73" s="22"/>
    </row>
    <row r="74" spans="1:8" s="13" customFormat="1" ht="17.25" thickBot="1" x14ac:dyDescent="0.35">
      <c r="A74" s="47" t="s">
        <v>66</v>
      </c>
      <c r="B74" s="36">
        <f>+B35-B72</f>
        <v>166089457</v>
      </c>
      <c r="C74" s="36">
        <f>+C35-C72</f>
        <v>97177762</v>
      </c>
      <c r="D74" s="36">
        <f>+D35-D72</f>
        <v>106708719</v>
      </c>
      <c r="E74" s="37">
        <f>+E35-E72</f>
        <v>111766858</v>
      </c>
      <c r="F74" s="37">
        <f>+F35-F72</f>
        <v>110895383</v>
      </c>
      <c r="G74" s="36">
        <f>F74-D74</f>
        <v>4186664</v>
      </c>
      <c r="H74" s="38">
        <f t="shared" ref="H74" si="15">IF(D74=0,"            -   ",(G74/D74))</f>
        <v>3.9234507163374344E-2</v>
      </c>
    </row>
    <row r="75" spans="1:8" s="10" customFormat="1" ht="3" customHeight="1" x14ac:dyDescent="0.3">
      <c r="D75" s="18"/>
      <c r="E75" s="20"/>
      <c r="F75" s="20"/>
      <c r="G75" s="21"/>
      <c r="H75" s="22"/>
    </row>
    <row r="76" spans="1:8" s="10" customFormat="1" ht="16.5" x14ac:dyDescent="0.3">
      <c r="A76" s="25" t="s">
        <v>67</v>
      </c>
      <c r="D76" s="18"/>
      <c r="E76" s="20"/>
      <c r="F76" s="20"/>
      <c r="G76" s="21"/>
      <c r="H76" s="22"/>
    </row>
    <row r="77" spans="1:8" s="10" customFormat="1" ht="18" customHeight="1" x14ac:dyDescent="0.3">
      <c r="A77" s="48" t="s">
        <v>68</v>
      </c>
      <c r="B77" s="49">
        <v>88589636</v>
      </c>
      <c r="C77" s="49">
        <v>97177762</v>
      </c>
      <c r="D77" s="49">
        <v>106471193</v>
      </c>
      <c r="E77" s="49">
        <v>109776301</v>
      </c>
      <c r="F77" s="49">
        <v>110657857</v>
      </c>
      <c r="G77" s="49">
        <f>F77-D77</f>
        <v>4186664</v>
      </c>
      <c r="H77" s="50">
        <f t="shared" ref="H77:H80" si="16">IF(D77=0,"            -   ",(G77/D77))</f>
        <v>3.9322035210030942E-2</v>
      </c>
    </row>
    <row r="78" spans="1:8" s="10" customFormat="1" ht="18" x14ac:dyDescent="0.3">
      <c r="A78" s="48" t="s">
        <v>69</v>
      </c>
      <c r="B78" s="51"/>
      <c r="C78" s="51"/>
      <c r="D78" s="51"/>
      <c r="E78" s="51">
        <v>1990557</v>
      </c>
      <c r="F78" s="51"/>
      <c r="G78" s="51">
        <f>F78-D78</f>
        <v>0</v>
      </c>
      <c r="H78" s="50" t="str">
        <f t="shared" si="16"/>
        <v xml:space="preserve">            -   </v>
      </c>
    </row>
    <row r="79" spans="1:8" s="10" customFormat="1" ht="34.5" customHeight="1" x14ac:dyDescent="0.3">
      <c r="A79" s="48" t="s">
        <v>70</v>
      </c>
      <c r="B79" s="51"/>
      <c r="C79" s="51"/>
      <c r="D79" s="51">
        <v>237526</v>
      </c>
      <c r="E79" s="51"/>
      <c r="F79" s="51">
        <v>237526</v>
      </c>
      <c r="G79" s="51">
        <f>F79-D79</f>
        <v>0</v>
      </c>
      <c r="H79" s="50">
        <f t="shared" si="16"/>
        <v>0</v>
      </c>
    </row>
    <row r="80" spans="1:8" s="13" customFormat="1" ht="17.25" thickBot="1" x14ac:dyDescent="0.35">
      <c r="A80" s="47" t="s">
        <v>33</v>
      </c>
      <c r="B80" s="36">
        <f>+B74-SUM(B77:B79)</f>
        <v>77499821</v>
      </c>
      <c r="C80" s="36">
        <f>+C74-SUM(C77:C79)</f>
        <v>0</v>
      </c>
      <c r="D80" s="36">
        <f>+D74-SUM(D77:D79)</f>
        <v>0</v>
      </c>
      <c r="E80" s="36">
        <f>+E74-SUM(E77:E79)</f>
        <v>0</v>
      </c>
      <c r="F80" s="36">
        <f>+F74-SUM(F77:F79)</f>
        <v>0</v>
      </c>
      <c r="G80" s="36">
        <f>F80-D80</f>
        <v>0</v>
      </c>
      <c r="H80" s="38" t="str">
        <f t="shared" si="16"/>
        <v xml:space="preserve">            -   </v>
      </c>
    </row>
    <row r="81" spans="1:8" s="11" customFormat="1" ht="12" customHeight="1" x14ac:dyDescent="0.3">
      <c r="F81" s="12"/>
      <c r="G81" s="52"/>
      <c r="H81" s="53"/>
    </row>
    <row r="82" spans="1:8" x14ac:dyDescent="0.25">
      <c r="A82" s="54"/>
      <c r="B82" s="54"/>
      <c r="C82" s="54"/>
      <c r="D82" s="54"/>
      <c r="E82" s="54"/>
      <c r="F82" s="55"/>
      <c r="G82" s="54"/>
      <c r="H82" s="54"/>
    </row>
    <row r="83" spans="1:8" x14ac:dyDescent="0.25">
      <c r="A83" s="54"/>
      <c r="B83" s="54"/>
      <c r="C83" s="54"/>
      <c r="D83" s="54"/>
      <c r="E83" s="54"/>
      <c r="F83" s="55"/>
      <c r="G83" s="54"/>
      <c r="H83" s="54"/>
    </row>
    <row r="84" spans="1:8" x14ac:dyDescent="0.25">
      <c r="A84" s="54"/>
      <c r="B84" s="54"/>
      <c r="C84" s="54"/>
      <c r="D84" s="54"/>
      <c r="E84" s="54"/>
      <c r="F84" s="55"/>
      <c r="G84" s="54"/>
      <c r="H84" s="54"/>
    </row>
    <row r="85" spans="1:8" x14ac:dyDescent="0.25">
      <c r="A85" s="54"/>
      <c r="B85" s="54"/>
      <c r="C85" s="54"/>
      <c r="D85" s="54"/>
      <c r="E85" s="54"/>
      <c r="F85" s="55"/>
      <c r="G85" s="54"/>
      <c r="H85" s="54"/>
    </row>
    <row r="86" spans="1:8" x14ac:dyDescent="0.25">
      <c r="A86" s="54"/>
      <c r="B86" s="54"/>
      <c r="C86" s="54"/>
      <c r="D86" s="54"/>
      <c r="E86" s="54"/>
      <c r="F86" s="55"/>
      <c r="G86" s="54"/>
      <c r="H86" s="54"/>
    </row>
    <row r="95" spans="1:8" ht="13.5" customHeight="1" x14ac:dyDescent="0.25"/>
  </sheetData>
  <printOptions horizontalCentered="1"/>
  <pageMargins left="0.75" right="0.75" top="0.75" bottom="0.7" header="0.3" footer="0.3"/>
  <pageSetup scale="72" fitToHeight="0" orientation="portrait" r:id="rId1"/>
  <rowBreaks count="1" manualBreakCount="1">
    <brk id="5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Schedule!Print_Area</vt:lpstr>
      <vt:lpstr>Schedule!Print_Titles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Keoho, Rebecca</dc:creator>
  <cp:lastModifiedBy>Pham, Lynda</cp:lastModifiedBy>
  <dcterms:created xsi:type="dcterms:W3CDTF">2017-06-16T17:48:56Z</dcterms:created>
  <dcterms:modified xsi:type="dcterms:W3CDTF">2017-11-02T14:09:06Z</dcterms:modified>
</cp:coreProperties>
</file>