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RC\Linked Schedules\Advertised-Adopted\Schedules for Web\FY 2018 Adopted\"/>
    </mc:Choice>
  </mc:AlternateContent>
  <bookViews>
    <workbookView xWindow="0" yWindow="0" windowWidth="28800" windowHeight="12435"/>
  </bookViews>
  <sheets>
    <sheet name="Approp Expend by Fund" sheetId="1" r:id="rId1"/>
  </sheets>
  <definedNames>
    <definedName name="_xlnm.Print_Area" localSheetId="0">'Approp Expend by Fund'!$A$1:$I$117</definedName>
    <definedName name="_xlnm.Print_Titles" localSheetId="0">'Approp Expend by Fund'!$1:$4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4" i="1" l="1"/>
  <c r="H103" i="1"/>
  <c r="I103" i="1" s="1"/>
  <c r="H102" i="1"/>
  <c r="I102" i="1" s="1"/>
  <c r="H100" i="1"/>
  <c r="I100" i="1" s="1"/>
  <c r="H98" i="1"/>
  <c r="I98" i="1" s="1"/>
  <c r="F104" i="1"/>
  <c r="E104" i="1"/>
  <c r="D104" i="1"/>
  <c r="G95" i="1"/>
  <c r="C95" i="1"/>
  <c r="B95" i="1"/>
  <c r="H94" i="1"/>
  <c r="I94" i="1" s="1"/>
  <c r="D95" i="1"/>
  <c r="G86" i="1"/>
  <c r="B86" i="1"/>
  <c r="H85" i="1"/>
  <c r="I85" i="1" s="1"/>
  <c r="H84" i="1"/>
  <c r="I84" i="1" s="1"/>
  <c r="H83" i="1"/>
  <c r="I83" i="1" s="1"/>
  <c r="C86" i="1"/>
  <c r="H81" i="1"/>
  <c r="I81" i="1" s="1"/>
  <c r="E86" i="1"/>
  <c r="D86" i="1"/>
  <c r="B78" i="1"/>
  <c r="B110" i="1" s="1"/>
  <c r="H77" i="1"/>
  <c r="I77" i="1" s="1"/>
  <c r="H76" i="1"/>
  <c r="I76" i="1" s="1"/>
  <c r="H75" i="1"/>
  <c r="I75" i="1" s="1"/>
  <c r="H73" i="1"/>
  <c r="I73" i="1" s="1"/>
  <c r="H72" i="1"/>
  <c r="I72" i="1" s="1"/>
  <c r="C78" i="1"/>
  <c r="E78" i="1"/>
  <c r="B64" i="1"/>
  <c r="H63" i="1"/>
  <c r="I63" i="1" s="1"/>
  <c r="H62" i="1"/>
  <c r="I62" i="1" s="1"/>
  <c r="H61" i="1"/>
  <c r="I61" i="1" s="1"/>
  <c r="H60" i="1"/>
  <c r="I60" i="1" s="1"/>
  <c r="H59" i="1"/>
  <c r="I59" i="1" s="1"/>
  <c r="H58" i="1"/>
  <c r="I58" i="1" s="1"/>
  <c r="H57" i="1"/>
  <c r="I57" i="1" s="1"/>
  <c r="H56" i="1"/>
  <c r="I56" i="1" s="1"/>
  <c r="H55" i="1"/>
  <c r="I55" i="1" s="1"/>
  <c r="H52" i="1"/>
  <c r="I52" i="1" s="1"/>
  <c r="H51" i="1"/>
  <c r="I51" i="1" s="1"/>
  <c r="H49" i="1"/>
  <c r="I49" i="1" s="1"/>
  <c r="H48" i="1"/>
  <c r="I48" i="1" s="1"/>
  <c r="H47" i="1"/>
  <c r="I47" i="1" s="1"/>
  <c r="H46" i="1"/>
  <c r="I46" i="1" s="1"/>
  <c r="H45" i="1"/>
  <c r="I45" i="1" s="1"/>
  <c r="H42" i="1"/>
  <c r="I42" i="1" s="1"/>
  <c r="H41" i="1"/>
  <c r="I41" i="1" s="1"/>
  <c r="H40" i="1"/>
  <c r="I40" i="1" s="1"/>
  <c r="H39" i="1"/>
  <c r="I39" i="1" s="1"/>
  <c r="H35" i="1"/>
  <c r="I35" i="1" s="1"/>
  <c r="F64" i="1"/>
  <c r="B32" i="1"/>
  <c r="H31" i="1"/>
  <c r="I31" i="1" s="1"/>
  <c r="H29" i="1"/>
  <c r="I29" i="1" s="1"/>
  <c r="H28" i="1"/>
  <c r="I28" i="1" s="1"/>
  <c r="H27" i="1"/>
  <c r="I27" i="1" s="1"/>
  <c r="H25" i="1"/>
  <c r="I25" i="1" s="1"/>
  <c r="H24" i="1"/>
  <c r="I24" i="1" s="1"/>
  <c r="H23" i="1"/>
  <c r="I23" i="1" s="1"/>
  <c r="H22" i="1"/>
  <c r="I22" i="1" s="1"/>
  <c r="H21" i="1"/>
  <c r="I21" i="1" s="1"/>
  <c r="H19" i="1"/>
  <c r="I19" i="1" s="1"/>
  <c r="C32" i="1"/>
  <c r="E32" i="1"/>
  <c r="H15" i="1"/>
  <c r="I15" i="1" s="1"/>
  <c r="C12" i="1"/>
  <c r="B12" i="1"/>
  <c r="H11" i="1"/>
  <c r="I11" i="1" s="1"/>
  <c r="H10" i="1"/>
  <c r="I10" i="1" s="1"/>
  <c r="H9" i="1"/>
  <c r="I9" i="1" s="1"/>
  <c r="D12" i="1"/>
  <c r="E12" i="1"/>
  <c r="D106" i="1" l="1"/>
  <c r="B106" i="1"/>
  <c r="B88" i="1"/>
  <c r="H18" i="1"/>
  <c r="I18" i="1" s="1"/>
  <c r="H8" i="1"/>
  <c r="I8" i="1" s="1"/>
  <c r="D32" i="1"/>
  <c r="H44" i="1"/>
  <c r="I44" i="1" s="1"/>
  <c r="F32" i="1"/>
  <c r="H20" i="1"/>
  <c r="I20" i="1" s="1"/>
  <c r="G32" i="1"/>
  <c r="C64" i="1"/>
  <c r="C66" i="1" s="1"/>
  <c r="G64" i="1"/>
  <c r="H43" i="1"/>
  <c r="I43" i="1" s="1"/>
  <c r="F12" i="1"/>
  <c r="G12" i="1"/>
  <c r="H26" i="1"/>
  <c r="I26" i="1" s="1"/>
  <c r="H30" i="1"/>
  <c r="I30" i="1" s="1"/>
  <c r="D64" i="1"/>
  <c r="H36" i="1"/>
  <c r="I36" i="1" s="1"/>
  <c r="E110" i="1"/>
  <c r="E88" i="1"/>
  <c r="F78" i="1"/>
  <c r="H86" i="1"/>
  <c r="I86" i="1" s="1"/>
  <c r="E95" i="1"/>
  <c r="E106" i="1" s="1"/>
  <c r="B66" i="1"/>
  <c r="H37" i="1"/>
  <c r="I37" i="1" s="1"/>
  <c r="H38" i="1"/>
  <c r="I38" i="1" s="1"/>
  <c r="H53" i="1"/>
  <c r="I53" i="1" s="1"/>
  <c r="H54" i="1"/>
  <c r="I54" i="1" s="1"/>
  <c r="C110" i="1"/>
  <c r="C88" i="1"/>
  <c r="G78" i="1"/>
  <c r="F86" i="1"/>
  <c r="H82" i="1"/>
  <c r="I82" i="1" s="1"/>
  <c r="F95" i="1"/>
  <c r="C104" i="1"/>
  <c r="C106" i="1" s="1"/>
  <c r="H99" i="1"/>
  <c r="I99" i="1" s="1"/>
  <c r="H50" i="1"/>
  <c r="I50" i="1" s="1"/>
  <c r="D78" i="1"/>
  <c r="H74" i="1"/>
  <c r="I74" i="1" s="1"/>
  <c r="H93" i="1"/>
  <c r="I93" i="1" s="1"/>
  <c r="E64" i="1"/>
  <c r="E66" i="1" s="1"/>
  <c r="H71" i="1"/>
  <c r="I71" i="1" s="1"/>
  <c r="H101" i="1"/>
  <c r="I101" i="1" s="1"/>
  <c r="G104" i="1"/>
  <c r="C108" i="1" l="1"/>
  <c r="C112" i="1" s="1"/>
  <c r="B108" i="1"/>
  <c r="B112" i="1" s="1"/>
  <c r="D66" i="1"/>
  <c r="F106" i="1"/>
  <c r="F88" i="1"/>
  <c r="F110" i="1"/>
  <c r="H64" i="1"/>
  <c r="I64" i="1" s="1"/>
  <c r="F66" i="1"/>
  <c r="D110" i="1"/>
  <c r="D88" i="1"/>
  <c r="H78" i="1"/>
  <c r="I78" i="1" s="1"/>
  <c r="G110" i="1"/>
  <c r="G88" i="1"/>
  <c r="E108" i="1"/>
  <c r="E112" i="1" s="1"/>
  <c r="H95" i="1"/>
  <c r="I95" i="1" s="1"/>
  <c r="H12" i="1"/>
  <c r="I12" i="1" s="1"/>
  <c r="G66" i="1"/>
  <c r="H32" i="1"/>
  <c r="I32" i="1" s="1"/>
  <c r="H104" i="1"/>
  <c r="I104" i="1" s="1"/>
  <c r="G106" i="1"/>
  <c r="D108" i="1" l="1"/>
  <c r="D112" i="1" s="1"/>
  <c r="H66" i="1"/>
  <c r="I66" i="1" s="1"/>
  <c r="H88" i="1"/>
  <c r="I88" i="1" s="1"/>
  <c r="F108" i="1"/>
  <c r="G108" i="1"/>
  <c r="H106" i="1"/>
  <c r="I106" i="1" s="1"/>
  <c r="H110" i="1"/>
  <c r="I110" i="1" s="1"/>
  <c r="H108" i="1" l="1"/>
  <c r="I108" i="1" s="1"/>
  <c r="G112" i="1"/>
  <c r="F112" i="1"/>
  <c r="H112" i="1" l="1"/>
  <c r="I112" i="1" s="1"/>
</calcChain>
</file>

<file path=xl/sharedStrings.xml><?xml version="1.0" encoding="utf-8"?>
<sst xmlns="http://schemas.openxmlformats.org/spreadsheetml/2006/main" count="103" uniqueCount="103">
  <si>
    <t>FY 2018 ADOPTED EXPENDITURES BY FUND</t>
  </si>
  <si>
    <t>SUMMARY OF APPROPRIATED FUNDS</t>
  </si>
  <si>
    <t>Fund</t>
  </si>
  <si>
    <t>FY 2016
Estimate</t>
  </si>
  <si>
    <t>FY 2016
Actual</t>
  </si>
  <si>
    <t>FY 2017
Adopted
Budget Plan</t>
  </si>
  <si>
    <t>FY 2017
Revised
Budget Plan</t>
  </si>
  <si>
    <t>FY 2018
Advertised
Budget Plan</t>
  </si>
  <si>
    <t>FY 2018
Adopted
Budget Plan</t>
  </si>
  <si>
    <t>Increase/
(Decrease)
Over Revised</t>
  </si>
  <si>
    <t>% Increase/
(Decrease)
Over Revised</t>
  </si>
  <si>
    <t>GOVERNMENTAL FUNDS</t>
  </si>
  <si>
    <t>General Fund Group</t>
  </si>
  <si>
    <t>Total General Fund Group</t>
  </si>
  <si>
    <t>Debt Service Funds</t>
  </si>
  <si>
    <t>Capital Project Funds</t>
  </si>
  <si>
    <t>Total Capital Project Funds</t>
  </si>
  <si>
    <t>Special Revenue Funds</t>
  </si>
  <si>
    <r>
      <t xml:space="preserve">S10000 Public School Operating </t>
    </r>
    <r>
      <rPr>
        <vertAlign val="superscript"/>
        <sz val="8"/>
        <rFont val="Arial Narrow"/>
        <family val="2"/>
      </rPr>
      <t>1</t>
    </r>
  </si>
  <si>
    <t>S50000 Public School Grants &amp; Self Supporting
Programs</t>
  </si>
  <si>
    <t>Total Special Revenue Funds</t>
  </si>
  <si>
    <t>TOTAL GOVERNMENTAL FUNDS</t>
  </si>
  <si>
    <t>PROPRIETARY FUNDS</t>
  </si>
  <si>
    <t>Internal Service Funds</t>
  </si>
  <si>
    <t>Total Internal Service Funds</t>
  </si>
  <si>
    <t>Enterprise Funds</t>
  </si>
  <si>
    <t>Total Enterprise Funds</t>
  </si>
  <si>
    <t>TOTAL PROPRIETARY FUNDS</t>
  </si>
  <si>
    <t>FIDUCIARY FUNDS</t>
  </si>
  <si>
    <t>Agency Funds</t>
  </si>
  <si>
    <t>Total Agency Funds</t>
  </si>
  <si>
    <t>Trust Funds</t>
  </si>
  <si>
    <t>Total Trust Funds</t>
  </si>
  <si>
    <t>TOTAL FIDUCIARY FUNDS</t>
  </si>
  <si>
    <t>TOTAL APPROPRIATED FUNDS</t>
  </si>
  <si>
    <r>
      <t xml:space="preserve">Less:  Internal Service Funds </t>
    </r>
    <r>
      <rPr>
        <b/>
        <vertAlign val="superscript"/>
        <sz val="8"/>
        <rFont val="Arial Narrow"/>
        <family val="2"/>
      </rPr>
      <t>2</t>
    </r>
  </si>
  <si>
    <t>NET EXPENDITURES</t>
  </si>
  <si>
    <t>10001 General Fund</t>
  </si>
  <si>
    <t>10020 Consolidated Community Funding Pool</t>
  </si>
  <si>
    <t>10030 Contributory Fund</t>
  </si>
  <si>
    <t>10040 Information Technology</t>
  </si>
  <si>
    <t>20000 Consolidated Debt Service</t>
  </si>
  <si>
    <t>30000 Metro Operations and Construction</t>
  </si>
  <si>
    <t>30010 General Construction and Contributions</t>
  </si>
  <si>
    <t>30020 Infrastructure Replacement and Upgrades</t>
  </si>
  <si>
    <t>30030 Library Construction</t>
  </si>
  <si>
    <t>30040 Contributed Roadway Improvements</t>
  </si>
  <si>
    <t>30050 Transportation Improvements</t>
  </si>
  <si>
    <t>30060 Pedestrian Walkway Improvements</t>
  </si>
  <si>
    <t>30070 Public Safety Construction</t>
  </si>
  <si>
    <t>30080 Commercial Revitalization Program</t>
  </si>
  <si>
    <t>30090 Pro Rata Share Drainage Construction</t>
  </si>
  <si>
    <t>30300 The Penny for Affordable Housing Fund</t>
  </si>
  <si>
    <t>30310 Housing Assistance Program</t>
  </si>
  <si>
    <t>30400 Park Authority Bond Construction</t>
  </si>
  <si>
    <t>S31000 Public School Construction</t>
  </si>
  <si>
    <t>40000 County Transit Systems</t>
  </si>
  <si>
    <t>40010 County and Regional Transportation Projects</t>
  </si>
  <si>
    <t>40030 Cable Communications</t>
  </si>
  <si>
    <t>40040 Fairfax-Falls Church Community Services Board</t>
  </si>
  <si>
    <t>40050 Reston Community Center</t>
  </si>
  <si>
    <t>40060 McLean Community Center</t>
  </si>
  <si>
    <t>40070 Burgundy Village Community Center</t>
  </si>
  <si>
    <t>40080 Integrated Pest Management Program</t>
  </si>
  <si>
    <t>40090 E-911</t>
  </si>
  <si>
    <t>40100 Stormwater Services</t>
  </si>
  <si>
    <t>40110 Dulles Rail Phase I Transportation Improvement District</t>
  </si>
  <si>
    <t>40120 Dulles Rail Phase II Transportation Improvement District</t>
  </si>
  <si>
    <t>40125 Metrorail Parking System Pledged Revenues</t>
  </si>
  <si>
    <t>40130 Leaf Collection</t>
  </si>
  <si>
    <t>40140 Refuse Collection and Recycling Operations</t>
  </si>
  <si>
    <t>40150 Refuse Disposal</t>
  </si>
  <si>
    <t>40160 Energy Resource Recovery (ERR) Facility</t>
  </si>
  <si>
    <t>40170 I-95 Refuse Disposal</t>
  </si>
  <si>
    <t>40180 Tysons Service District</t>
  </si>
  <si>
    <t>40300 Housing Trust Fund</t>
  </si>
  <si>
    <t>40330 Elderly Housing Programs</t>
  </si>
  <si>
    <t>40360 Homeowner and Business Loan Programs</t>
  </si>
  <si>
    <t>50000 Federal/State Grants</t>
  </si>
  <si>
    <t>50800 Community Development Block Grant</t>
  </si>
  <si>
    <t>50810 HOME Investment Partnerships Program</t>
  </si>
  <si>
    <t>S40000 Public School Food and Nutrition Services</t>
  </si>
  <si>
    <t>S43000 Public School Adult and Community Education</t>
  </si>
  <si>
    <t>60000 County Insurance</t>
  </si>
  <si>
    <t>60010 Department of Vehicle Services</t>
  </si>
  <si>
    <t>60020 Document Services</t>
  </si>
  <si>
    <t>60030 Technology Infrastructure Services</t>
  </si>
  <si>
    <t>60040 Health Benefits</t>
  </si>
  <si>
    <t>S60000 Public School Insurance</t>
  </si>
  <si>
    <t>S62000 Public School Health and Flexible Benefits</t>
  </si>
  <si>
    <t>69010 Sewer Operation and Maintenance</t>
  </si>
  <si>
    <t>69020 Sewer Bond Parity Debt Service</t>
  </si>
  <si>
    <t>69040 Sewer Bond Subordinate Debt Service</t>
  </si>
  <si>
    <t>69300 Sewer Construction Improvements</t>
  </si>
  <si>
    <t>69310 Sewer Bond Construction</t>
  </si>
  <si>
    <t>70000 Route 28 Taxing District</t>
  </si>
  <si>
    <t>70040 Mosaic District Community Development Authority</t>
  </si>
  <si>
    <t>73000 Employees' Retirement Trust</t>
  </si>
  <si>
    <t>73010 Uniformed Employees Retirement Trust</t>
  </si>
  <si>
    <t>73020 Police Retirement Trust</t>
  </si>
  <si>
    <t>73030 OPEB Trust</t>
  </si>
  <si>
    <t>S71000 Educational Employees' Retirement</t>
  </si>
  <si>
    <t>S71100 Public School OPEB Trust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</si>
</sst>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0.00%_);\(0.00%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Franklin Gothic Medium Cond"/>
      <family val="2"/>
    </font>
    <font>
      <b/>
      <sz val="16"/>
      <name val="Franklin Gothic Medium Cond"/>
      <family val="2"/>
    </font>
    <font>
      <sz val="16"/>
      <name val="Franklin Gothic Medium Cond"/>
      <family val="2"/>
    </font>
    <font>
      <sz val="8"/>
      <color theme="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vertAlign val="superscript"/>
      <sz val="8"/>
      <name val="Arial Narrow"/>
      <family val="2"/>
    </font>
    <font>
      <b/>
      <vertAlign val="superscript"/>
      <sz val="8"/>
      <name val="Arial Narrow"/>
      <family val="2"/>
    </font>
    <font>
      <sz val="11"/>
      <color theme="1"/>
      <name val="Arial Narrow"/>
      <family val="2"/>
    </font>
    <font>
      <vertAlign val="superscript"/>
      <sz val="7"/>
      <name val="Arial Narrow"/>
      <family val="2"/>
    </font>
    <font>
      <sz val="7"/>
      <name val="Arial Narrow"/>
      <family val="2"/>
    </font>
    <font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/>
    </xf>
    <xf numFmtId="0" fontId="4" fillId="0" borderId="0" xfId="0" applyFont="1"/>
    <xf numFmtId="0" fontId="5" fillId="0" borderId="1" xfId="0" quotePrefix="1" applyFont="1" applyBorder="1" applyAlignment="1">
      <alignment horizontal="center" wrapText="1"/>
    </xf>
    <xf numFmtId="0" fontId="5" fillId="0" borderId="1" xfId="0" quotePrefix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6" fillId="0" borderId="0" xfId="0" applyFont="1"/>
    <xf numFmtId="0" fontId="6" fillId="0" borderId="0" xfId="0" applyFont="1" applyFill="1"/>
    <xf numFmtId="0" fontId="5" fillId="0" borderId="0" xfId="0" applyFont="1"/>
    <xf numFmtId="0" fontId="5" fillId="0" borderId="0" xfId="0" applyFont="1" applyAlignment="1"/>
    <xf numFmtId="0" fontId="6" fillId="0" borderId="0" xfId="0" applyFont="1" applyFill="1" applyAlignment="1"/>
    <xf numFmtId="0" fontId="6" fillId="0" borderId="0" xfId="0" applyFont="1" applyAlignment="1"/>
    <xf numFmtId="5" fontId="6" fillId="0" borderId="0" xfId="0" applyNumberFormat="1" applyFont="1" applyFill="1" applyAlignment="1"/>
    <xf numFmtId="164" fontId="6" fillId="0" borderId="0" xfId="0" applyNumberFormat="1" applyFont="1" applyFill="1" applyAlignment="1">
      <alignment horizontal="right"/>
    </xf>
    <xf numFmtId="5" fontId="6" fillId="0" borderId="0" xfId="0" applyNumberFormat="1" applyFont="1" applyFill="1"/>
    <xf numFmtId="37" fontId="6" fillId="0" borderId="0" xfId="0" applyNumberFormat="1" applyFont="1" applyFill="1" applyAlignment="1"/>
    <xf numFmtId="37" fontId="6" fillId="0" borderId="0" xfId="0" applyNumberFormat="1" applyFont="1" applyFill="1" applyBorder="1" applyAlignment="1"/>
    <xf numFmtId="37" fontId="6" fillId="0" borderId="0" xfId="0" applyNumberFormat="1" applyFont="1" applyFill="1" applyBorder="1"/>
    <xf numFmtId="37" fontId="6" fillId="0" borderId="2" xfId="0" applyNumberFormat="1" applyFont="1" applyFill="1" applyBorder="1" applyAlignment="1"/>
    <xf numFmtId="164" fontId="6" fillId="0" borderId="2" xfId="0" applyNumberFormat="1" applyFont="1" applyFill="1" applyBorder="1" applyAlignment="1">
      <alignment horizontal="right"/>
    </xf>
    <xf numFmtId="37" fontId="6" fillId="0" borderId="2" xfId="0" applyNumberFormat="1" applyFont="1" applyFill="1" applyBorder="1"/>
    <xf numFmtId="0" fontId="5" fillId="0" borderId="0" xfId="0" applyFont="1" applyFill="1" applyAlignment="1">
      <alignment horizontal="left" indent="1"/>
    </xf>
    <xf numFmtId="5" fontId="5" fillId="0" borderId="0" xfId="0" applyNumberFormat="1" applyFont="1" applyFill="1" applyAlignment="1"/>
    <xf numFmtId="164" fontId="5" fillId="0" borderId="0" xfId="0" applyNumberFormat="1" applyFont="1" applyFill="1" applyAlignment="1">
      <alignment horizontal="right"/>
    </xf>
    <xf numFmtId="5" fontId="5" fillId="0" borderId="0" xfId="0" applyNumberFormat="1" applyFont="1" applyFill="1"/>
    <xf numFmtId="0" fontId="5" fillId="0" borderId="0" xfId="0" applyFont="1" applyFill="1"/>
    <xf numFmtId="0" fontId="7" fillId="0" borderId="0" xfId="0" applyFont="1" applyFill="1"/>
    <xf numFmtId="5" fontId="6" fillId="0" borderId="0" xfId="0" applyNumberFormat="1" applyFont="1" applyFill="1" applyBorder="1" applyAlignment="1"/>
    <xf numFmtId="164" fontId="6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5" fontId="8" fillId="0" borderId="0" xfId="0" applyNumberFormat="1" applyFont="1" applyFill="1"/>
    <xf numFmtId="37" fontId="6" fillId="0" borderId="0" xfId="0" applyNumberFormat="1" applyFont="1" applyFill="1"/>
    <xf numFmtId="0" fontId="6" fillId="0" borderId="0" xfId="0" applyFont="1" applyFill="1" applyAlignment="1">
      <alignment wrapText="1"/>
    </xf>
    <xf numFmtId="37" fontId="6" fillId="0" borderId="0" xfId="0" applyNumberFormat="1" applyFont="1" applyFill="1" applyAlignment="1">
      <alignment vertical="top"/>
    </xf>
    <xf numFmtId="37" fontId="6" fillId="0" borderId="0" xfId="0" applyNumberFormat="1" applyFont="1" applyFill="1" applyBorder="1" applyAlignment="1">
      <alignment vertical="top"/>
    </xf>
    <xf numFmtId="164" fontId="6" fillId="0" borderId="0" xfId="0" applyNumberFormat="1" applyFont="1" applyFill="1" applyAlignment="1">
      <alignment horizontal="right" vertical="top"/>
    </xf>
    <xf numFmtId="5" fontId="6" fillId="0" borderId="0" xfId="0" applyNumberFormat="1" applyFont="1" applyFill="1" applyBorder="1"/>
    <xf numFmtId="37" fontId="6" fillId="0" borderId="2" xfId="0" applyNumberFormat="1" applyFont="1" applyFill="1" applyBorder="1" applyAlignment="1">
      <alignment vertical="top"/>
    </xf>
    <xf numFmtId="164" fontId="6" fillId="0" borderId="2" xfId="0" applyNumberFormat="1" applyFont="1" applyFill="1" applyBorder="1" applyAlignment="1">
      <alignment horizontal="right" vertical="top"/>
    </xf>
    <xf numFmtId="5" fontId="5" fillId="0" borderId="0" xfId="0" applyNumberFormat="1" applyFont="1" applyFill="1" applyBorder="1"/>
    <xf numFmtId="0" fontId="5" fillId="0" borderId="0" xfId="0" applyFont="1" applyFill="1" applyAlignment="1">
      <alignment horizontal="left"/>
    </xf>
    <xf numFmtId="0" fontId="5" fillId="0" borderId="0" xfId="0" applyFont="1" applyFill="1" applyAlignment="1"/>
    <xf numFmtId="0" fontId="7" fillId="0" borderId="0" xfId="0" applyFont="1" applyFill="1" applyAlignment="1"/>
    <xf numFmtId="5" fontId="5" fillId="0" borderId="3" xfId="0" applyNumberFormat="1" applyFont="1" applyFill="1" applyBorder="1" applyAlignment="1"/>
    <xf numFmtId="0" fontId="5" fillId="0" borderId="0" xfId="0" applyFont="1" applyFill="1" applyAlignment="1">
      <alignment horizontal="left" indent="3"/>
    </xf>
    <xf numFmtId="0" fontId="5" fillId="0" borderId="1" xfId="0" applyFont="1" applyFill="1" applyBorder="1" applyAlignment="1">
      <alignment horizontal="left"/>
    </xf>
    <xf numFmtId="5" fontId="5" fillId="0" borderId="1" xfId="0" applyNumberFormat="1" applyFont="1" applyFill="1" applyBorder="1"/>
    <xf numFmtId="164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/>
    <xf numFmtId="5" fontId="5" fillId="0" borderId="4" xfId="0" applyNumberFormat="1" applyFont="1" applyFill="1" applyBorder="1"/>
    <xf numFmtId="10" fontId="6" fillId="0" borderId="0" xfId="0" applyNumberFormat="1" applyFont="1" applyFill="1"/>
    <xf numFmtId="0" fontId="11" fillId="0" borderId="0" xfId="0" applyFont="1"/>
    <xf numFmtId="0" fontId="11" fillId="0" borderId="0" xfId="0" applyFont="1" applyFill="1"/>
    <xf numFmtId="37" fontId="6" fillId="0" borderId="0" xfId="0" applyNumberFormat="1" applyFont="1"/>
    <xf numFmtId="5" fontId="6" fillId="0" borderId="0" xfId="0" applyNumberFormat="1" applyFont="1"/>
    <xf numFmtId="0" fontId="14" fillId="0" borderId="0" xfId="0" applyFont="1"/>
    <xf numFmtId="0" fontId="14" fillId="0" borderId="0" xfId="0" applyFont="1" applyFill="1"/>
    <xf numFmtId="0" fontId="9" fillId="0" borderId="0" xfId="0" applyFont="1" applyFill="1" applyAlignment="1">
      <alignment horizontal="justify" vertical="top" wrapText="1"/>
    </xf>
    <xf numFmtId="0" fontId="6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justify" vertical="top" wrapText="1"/>
    </xf>
    <xf numFmtId="0" fontId="13" fillId="0" borderId="0" xfId="0" applyFont="1" applyFill="1" applyAlignment="1">
      <alignment vertical="top" wrapText="1"/>
    </xf>
    <xf numFmtId="0" fontId="11" fillId="0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13920</xdr:colOff>
      <xdr:row>112</xdr:row>
      <xdr:rowOff>54573</xdr:rowOff>
    </xdr:from>
    <xdr:to>
      <xdr:col>8</xdr:col>
      <xdr:colOff>590550</xdr:colOff>
      <xdr:row>117</xdr:row>
      <xdr:rowOff>71315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94920" y="18056823"/>
          <a:ext cx="7129830" cy="11978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just"/>
          <a:r>
            <a:rPr lang="en-US" sz="800" b="0" i="0" u="none" strike="noStrike" baseline="30000">
              <a:solidFill>
                <a:sysClr val="windowText" lastClr="000000"/>
              </a:solidFill>
              <a:effectLst/>
              <a:latin typeface="Arial Narrow" pitchFamily="34" charset="0"/>
              <a:ea typeface="+mn-ea"/>
              <a:cs typeface="+mn-cs"/>
            </a:rPr>
            <a:t>1</a:t>
          </a:r>
          <a:r>
            <a:rPr lang="en-US" sz="800" b="0" i="0" u="none" strike="noStrike">
              <a:solidFill>
                <a:sysClr val="windowText" lastClr="000000"/>
              </a:solidFill>
              <a:effectLst/>
              <a:latin typeface="Arial Narrow" pitchFamily="34" charset="0"/>
              <a:ea typeface="+mn-ea"/>
              <a:cs typeface="+mn-cs"/>
            </a:rPr>
            <a:t> Pending School Board approval, FY 2018 expenditures for Fund S10000, Public School Operating, are reduced from</a:t>
          </a:r>
          <a:r>
            <a:rPr lang="en-US" sz="800" b="0" i="0" u="none" strike="noStrike" baseline="0">
              <a:solidFill>
                <a:sysClr val="windowText" lastClr="000000"/>
              </a:solidFill>
              <a:effectLst/>
              <a:latin typeface="Arial Narrow" pitchFamily="34" charset="0"/>
              <a:ea typeface="+mn-ea"/>
              <a:cs typeface="+mn-cs"/>
            </a:rPr>
            <a:t> the amount shown in the School Board's Advertised Budget t</a:t>
          </a:r>
          <a:r>
            <a:rPr lang="en-US" sz="800" b="0" i="0" u="none" strike="noStrike">
              <a:solidFill>
                <a:sysClr val="windowText" lastClr="000000"/>
              </a:solidFill>
              <a:effectLst/>
              <a:latin typeface="Arial Narrow" pitchFamily="34" charset="0"/>
              <a:ea typeface="+mn-ea"/>
              <a:cs typeface="+mn-cs"/>
            </a:rPr>
            <a:t>o offset the discrepancy between the County's approved Transfer Out from the General Fund to Fund S10000 and the Transfer</a:t>
          </a:r>
          <a:r>
            <a:rPr lang="en-US" sz="800" b="0" i="0" u="none" strike="noStrike" baseline="0">
              <a:solidFill>
                <a:sysClr val="windowText" lastClr="000000"/>
              </a:solidFill>
              <a:effectLst/>
              <a:latin typeface="Arial Narrow" pitchFamily="34" charset="0"/>
              <a:ea typeface="+mn-ea"/>
              <a:cs typeface="+mn-cs"/>
            </a:rPr>
            <a:t> In from the General Fund reflected </a:t>
          </a:r>
          <a:r>
            <a:rPr lang="en-US" sz="800" b="0" i="0" u="none" strike="noStrike">
              <a:solidFill>
                <a:sysClr val="windowText" lastClr="000000"/>
              </a:solidFill>
              <a:effectLst/>
              <a:latin typeface="Arial Narrow" pitchFamily="34" charset="0"/>
              <a:ea typeface="+mn-ea"/>
              <a:cs typeface="+mn-cs"/>
            </a:rPr>
            <a:t>in the School Board's Advertised Budget</a:t>
          </a:r>
          <a:r>
            <a:rPr lang="en-US" sz="800" b="0" i="0" u="none" strike="noStrike" baseline="0">
              <a:solidFill>
                <a:sysClr val="windowText" lastClr="000000"/>
              </a:solidFill>
              <a:effectLst/>
              <a:latin typeface="Arial Narrow" pitchFamily="34" charset="0"/>
              <a:ea typeface="+mn-ea"/>
              <a:cs typeface="+mn-cs"/>
            </a:rPr>
            <a:t>.</a:t>
          </a:r>
          <a:r>
            <a:rPr lang="en-US" sz="800" b="0" i="0" u="none" strike="noStrike">
              <a:solidFill>
                <a:sysClr val="windowText" lastClr="000000"/>
              </a:solidFill>
              <a:effectLst/>
              <a:latin typeface="Arial Narrow" pitchFamily="34" charset="0"/>
              <a:ea typeface="+mn-ea"/>
              <a:cs typeface="+mn-cs"/>
            </a:rPr>
            <a:t>   Final adjustments will be reflected at the </a:t>
          </a:r>
          <a:r>
            <a:rPr lang="en-US" sz="800" b="0" i="1" u="none" strike="noStrike">
              <a:solidFill>
                <a:sysClr val="windowText" lastClr="000000"/>
              </a:solidFill>
              <a:effectLst/>
              <a:latin typeface="Arial Narrow" pitchFamily="34" charset="0"/>
              <a:ea typeface="+mn-ea"/>
              <a:cs typeface="+mn-cs"/>
            </a:rPr>
            <a:t>FY 2017 Carryover Review</a:t>
          </a:r>
          <a:r>
            <a:rPr lang="en-US" sz="800" b="0" i="0" u="none" strike="noStrike">
              <a:solidFill>
                <a:sysClr val="windowText" lastClr="000000"/>
              </a:solidFill>
              <a:effectLst/>
              <a:latin typeface="Arial Narrow" pitchFamily="34" charset="0"/>
              <a:ea typeface="+mn-ea"/>
              <a:cs typeface="+mn-cs"/>
            </a:rPr>
            <a:t>.</a:t>
          </a:r>
          <a:r>
            <a:rPr lang="en-US" sz="800">
              <a:solidFill>
                <a:sysClr val="windowText" lastClr="000000"/>
              </a:solidFill>
              <a:latin typeface="Arial Narrow" pitchFamily="34" charset="0"/>
            </a:rPr>
            <a:t> </a:t>
          </a:r>
        </a:p>
        <a:p>
          <a:pPr algn="just"/>
          <a:endParaRPr lang="en-US" sz="800" b="0" i="0" u="none" strike="noStrike" baseline="30000">
            <a:solidFill>
              <a:sysClr val="windowText" lastClr="000000"/>
            </a:solidFill>
            <a:effectLst/>
            <a:latin typeface="Arial Narrow" pitchFamily="34" charset="0"/>
            <a:ea typeface="+mn-ea"/>
            <a:cs typeface="+mn-cs"/>
          </a:endParaRPr>
        </a:p>
        <a:p>
          <a:pPr algn="just"/>
          <a:r>
            <a:rPr lang="en-US" sz="800" b="0" i="0" u="none" strike="noStrike" baseline="30000">
              <a:solidFill>
                <a:sysClr val="windowText" lastClr="000000"/>
              </a:solidFill>
              <a:effectLst/>
              <a:latin typeface="Arial Narrow" pitchFamily="34" charset="0"/>
              <a:ea typeface="+mn-ea"/>
              <a:cs typeface="+mn-cs"/>
            </a:rPr>
            <a:t>2 </a:t>
          </a:r>
          <a:r>
            <a:rPr lang="en-US" sz="800" b="0" i="0" u="none" strike="noStrike">
              <a:solidFill>
                <a:sysClr val="windowText" lastClr="000000"/>
              </a:solidFill>
              <a:effectLst/>
              <a:latin typeface="Arial Narrow" pitchFamily="34" charset="0"/>
              <a:ea typeface="+mn-ea"/>
              <a:cs typeface="+mn-cs"/>
            </a:rPr>
            <a:t>Total Appropriated Funds Expenditures are reduced by Internal Service Fund Expenditures, as the amounts are already included.</a:t>
          </a:r>
          <a:r>
            <a:rPr lang="en-US" sz="800">
              <a:solidFill>
                <a:sysClr val="windowText" lastClr="000000"/>
              </a:solidFill>
              <a:latin typeface="Arial Narrow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23"/>
  <sheetViews>
    <sheetView showGridLines="0" tabSelected="1" topLeftCell="A91" zoomScale="150" zoomScaleNormal="150" zoomScaleSheetLayoutView="100" workbookViewId="0">
      <selection activeCell="A54" sqref="A54"/>
    </sheetView>
  </sheetViews>
  <sheetFormatPr defaultRowHeight="16.5" x14ac:dyDescent="0.3"/>
  <cols>
    <col min="1" max="1" width="30.28515625" style="59" customWidth="1"/>
    <col min="2" max="2" width="9.5703125" style="60" customWidth="1"/>
    <col min="3" max="3" width="9.7109375" style="59" customWidth="1"/>
    <col min="4" max="4" width="9.85546875" style="60" customWidth="1"/>
    <col min="5" max="8" width="9.7109375" style="60" customWidth="1"/>
    <col min="9" max="9" width="9" style="60" customWidth="1"/>
    <col min="10" max="16384" width="9.140625" style="55"/>
  </cols>
  <sheetData>
    <row r="1" spans="1:9" s="1" customFormat="1" ht="21" x14ac:dyDescent="0.35">
      <c r="A1" s="2" t="s">
        <v>0</v>
      </c>
      <c r="B1" s="3"/>
      <c r="C1" s="4"/>
      <c r="D1" s="3"/>
      <c r="E1" s="3"/>
      <c r="F1" s="3"/>
      <c r="G1" s="3"/>
      <c r="H1" s="5"/>
      <c r="I1" s="5"/>
    </row>
    <row r="2" spans="1:9" s="1" customFormat="1" ht="21" x14ac:dyDescent="0.35">
      <c r="A2" s="2" t="s">
        <v>1</v>
      </c>
      <c r="B2" s="3"/>
      <c r="C2" s="4"/>
      <c r="D2" s="3"/>
      <c r="E2" s="3"/>
      <c r="F2" s="3"/>
      <c r="G2" s="3"/>
      <c r="H2" s="5"/>
      <c r="I2" s="5"/>
    </row>
    <row r="3" spans="1:9" s="6" customFormat="1" ht="42.75" customHeight="1" thickBot="1" x14ac:dyDescent="0.3">
      <c r="A3" s="7" t="s">
        <v>2</v>
      </c>
      <c r="B3" s="8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9" t="s">
        <v>9</v>
      </c>
      <c r="I3" s="9" t="s">
        <v>10</v>
      </c>
    </row>
    <row r="4" spans="1:9" s="6" customFormat="1" ht="5.25" customHeight="1" x14ac:dyDescent="0.25">
      <c r="A4" s="10"/>
      <c r="B4" s="11"/>
      <c r="C4" s="10"/>
      <c r="D4" s="11"/>
      <c r="E4" s="11"/>
      <c r="F4" s="11"/>
      <c r="G4" s="11"/>
      <c r="H4" s="11"/>
      <c r="I4" s="11"/>
    </row>
    <row r="5" spans="1:9" s="6" customFormat="1" ht="12.75" x14ac:dyDescent="0.25">
      <c r="A5" s="12" t="s">
        <v>11</v>
      </c>
      <c r="B5" s="11"/>
      <c r="C5" s="10"/>
      <c r="D5" s="11"/>
      <c r="E5" s="11"/>
      <c r="F5" s="11"/>
      <c r="G5" s="11"/>
      <c r="H5" s="11"/>
      <c r="I5" s="11"/>
    </row>
    <row r="6" spans="1:9" s="6" customFormat="1" ht="7.5" customHeight="1" x14ac:dyDescent="0.25">
      <c r="A6" s="10"/>
      <c r="B6" s="11"/>
      <c r="C6" s="10"/>
      <c r="D6" s="11"/>
      <c r="E6" s="11"/>
      <c r="F6" s="11"/>
      <c r="G6" s="11"/>
      <c r="H6" s="11"/>
      <c r="I6" s="11"/>
    </row>
    <row r="7" spans="1:9" s="6" customFormat="1" ht="12.75" x14ac:dyDescent="0.25">
      <c r="A7" s="13" t="s">
        <v>12</v>
      </c>
      <c r="B7" s="14"/>
      <c r="C7" s="15"/>
      <c r="D7" s="14"/>
      <c r="E7" s="14"/>
      <c r="F7" s="14"/>
      <c r="G7" s="14"/>
      <c r="H7" s="11"/>
      <c r="I7" s="11"/>
    </row>
    <row r="8" spans="1:9" s="6" customFormat="1" ht="12.75" x14ac:dyDescent="0.25">
      <c r="A8" s="14" t="s">
        <v>37</v>
      </c>
      <c r="B8" s="16">
        <v>1454186630</v>
      </c>
      <c r="C8" s="16">
        <v>1401670703</v>
      </c>
      <c r="D8" s="16">
        <v>1474556275</v>
      </c>
      <c r="E8" s="16">
        <v>1521733824</v>
      </c>
      <c r="F8" s="16">
        <v>1512272694</v>
      </c>
      <c r="G8" s="16">
        <v>1512844328</v>
      </c>
      <c r="H8" s="18">
        <f>G8-E8</f>
        <v>-8889496</v>
      </c>
      <c r="I8" s="17">
        <f>IF((ISERROR(H8/E8)),"-     ",(H8/E8))</f>
        <v>-5.8416891704708533E-3</v>
      </c>
    </row>
    <row r="9" spans="1:9" s="6" customFormat="1" ht="12.75" x14ac:dyDescent="0.25">
      <c r="A9" s="14" t="s">
        <v>38</v>
      </c>
      <c r="B9" s="19">
        <v>10687193</v>
      </c>
      <c r="C9" s="19">
        <v>10678406</v>
      </c>
      <c r="D9" s="19">
        <v>11141700</v>
      </c>
      <c r="E9" s="19">
        <v>11150487</v>
      </c>
      <c r="F9" s="19">
        <v>11141700</v>
      </c>
      <c r="G9" s="19">
        <v>11141700</v>
      </c>
      <c r="H9" s="21">
        <f>G9-E9</f>
        <v>-8787</v>
      </c>
      <c r="I9" s="17">
        <f>IF((ISERROR(H9/E9)),"-     ",(H9/E9))</f>
        <v>-7.8803732966999562E-4</v>
      </c>
    </row>
    <row r="10" spans="1:9" s="6" customFormat="1" ht="12.75" x14ac:dyDescent="0.25">
      <c r="A10" s="14" t="s">
        <v>39</v>
      </c>
      <c r="B10" s="19">
        <v>15967166</v>
      </c>
      <c r="C10" s="19">
        <v>15962892</v>
      </c>
      <c r="D10" s="19">
        <v>13184484</v>
      </c>
      <c r="E10" s="19">
        <v>13324484</v>
      </c>
      <c r="F10" s="19">
        <v>13492965</v>
      </c>
      <c r="G10" s="19">
        <v>13492965</v>
      </c>
      <c r="H10" s="21">
        <f>G10-E10</f>
        <v>168481</v>
      </c>
      <c r="I10" s="17">
        <f>IF((ISERROR(H10/E10)),"-     ",(H10/E10))</f>
        <v>1.2644467132836063E-2</v>
      </c>
    </row>
    <row r="11" spans="1:9" s="6" customFormat="1" ht="12.75" x14ac:dyDescent="0.25">
      <c r="A11" s="14" t="s">
        <v>40</v>
      </c>
      <c r="B11" s="22">
        <v>42808773</v>
      </c>
      <c r="C11" s="22">
        <v>14817775</v>
      </c>
      <c r="D11" s="22">
        <v>6814000</v>
      </c>
      <c r="E11" s="22">
        <v>37144136</v>
      </c>
      <c r="F11" s="22">
        <v>7170240</v>
      </c>
      <c r="G11" s="22">
        <v>7170240</v>
      </c>
      <c r="H11" s="24">
        <f>G11-E11</f>
        <v>-29973896</v>
      </c>
      <c r="I11" s="23">
        <f>IF((ISERROR(H11/E11)),"-     ",(H11/E11))</f>
        <v>-0.80696172337943195</v>
      </c>
    </row>
    <row r="12" spans="1:9" s="6" customFormat="1" ht="12.75" x14ac:dyDescent="0.25">
      <c r="A12" s="25" t="s">
        <v>13</v>
      </c>
      <c r="B12" s="26">
        <f>SUM(B8:B11)</f>
        <v>1523649762</v>
      </c>
      <c r="C12" s="26">
        <f t="shared" ref="C12:G12" si="0">SUM(C8:C11)</f>
        <v>1443129776</v>
      </c>
      <c r="D12" s="26">
        <f t="shared" si="0"/>
        <v>1505696459</v>
      </c>
      <c r="E12" s="26">
        <f t="shared" si="0"/>
        <v>1583352931</v>
      </c>
      <c r="F12" s="26">
        <f t="shared" si="0"/>
        <v>1544077599</v>
      </c>
      <c r="G12" s="26">
        <f t="shared" si="0"/>
        <v>1544649233</v>
      </c>
      <c r="H12" s="28">
        <f>G12-E12</f>
        <v>-38703698</v>
      </c>
      <c r="I12" s="27">
        <f>IF((ISERROR(H12/E12)),"-     ",(H12/E12))</f>
        <v>-2.4444138285426902E-2</v>
      </c>
    </row>
    <row r="13" spans="1:9" s="6" customFormat="1" ht="7.5" customHeight="1" x14ac:dyDescent="0.25">
      <c r="A13" s="10"/>
      <c r="B13" s="11"/>
      <c r="C13" s="18"/>
      <c r="D13" s="11"/>
      <c r="E13" s="11"/>
      <c r="F13" s="11"/>
      <c r="G13" s="11"/>
      <c r="H13" s="18"/>
      <c r="I13" s="17"/>
    </row>
    <row r="14" spans="1:9" s="6" customFormat="1" ht="12" customHeight="1" x14ac:dyDescent="0.25">
      <c r="A14" s="29" t="s">
        <v>14</v>
      </c>
      <c r="B14" s="30"/>
      <c r="C14" s="11"/>
      <c r="D14" s="11"/>
      <c r="E14" s="11"/>
      <c r="F14" s="11"/>
      <c r="G14" s="11"/>
      <c r="H14" s="11"/>
      <c r="I14" s="17"/>
    </row>
    <row r="15" spans="1:9" s="6" customFormat="1" ht="12" customHeight="1" x14ac:dyDescent="0.25">
      <c r="A15" s="11" t="s">
        <v>41</v>
      </c>
      <c r="B15" s="31">
        <v>327588780</v>
      </c>
      <c r="C15" s="31">
        <v>315976456</v>
      </c>
      <c r="D15" s="31">
        <v>320522544</v>
      </c>
      <c r="E15" s="31">
        <v>333285595</v>
      </c>
      <c r="F15" s="31">
        <v>341373647</v>
      </c>
      <c r="G15" s="31">
        <v>341373647</v>
      </c>
      <c r="H15" s="18">
        <f>G15-E15</f>
        <v>8088052</v>
      </c>
      <c r="I15" s="17">
        <f>IF((ISERROR(H15/E15)),"-     ",(H15/E15))</f>
        <v>2.4267631488843675E-2</v>
      </c>
    </row>
    <row r="16" spans="1:9" s="6" customFormat="1" ht="7.5" customHeight="1" x14ac:dyDescent="0.25">
      <c r="A16" s="33"/>
      <c r="B16" s="34"/>
      <c r="C16" s="34"/>
      <c r="D16" s="28"/>
      <c r="E16" s="28"/>
      <c r="F16" s="28"/>
      <c r="G16" s="28"/>
      <c r="H16" s="28"/>
      <c r="I16" s="27"/>
    </row>
    <row r="17" spans="1:9" s="6" customFormat="1" ht="12.75" x14ac:dyDescent="0.25">
      <c r="A17" s="29" t="s">
        <v>15</v>
      </c>
      <c r="B17" s="30"/>
      <c r="C17" s="11"/>
      <c r="D17" s="11"/>
      <c r="E17" s="11"/>
      <c r="F17" s="11"/>
      <c r="G17" s="11"/>
      <c r="H17" s="11"/>
      <c r="I17" s="17"/>
    </row>
    <row r="18" spans="1:9" s="6" customFormat="1" ht="12.75" x14ac:dyDescent="0.25">
      <c r="A18" s="14" t="s">
        <v>42</v>
      </c>
      <c r="B18" s="16">
        <v>32950226</v>
      </c>
      <c r="C18" s="16">
        <v>32950226</v>
      </c>
      <c r="D18" s="16">
        <v>41051989</v>
      </c>
      <c r="E18" s="16">
        <v>41031136</v>
      </c>
      <c r="F18" s="16">
        <v>40904941</v>
      </c>
      <c r="G18" s="16">
        <v>40904941</v>
      </c>
      <c r="H18" s="16">
        <f t="shared" ref="H18:H32" si="1">G18-E18</f>
        <v>-126195</v>
      </c>
      <c r="I18" s="17">
        <f t="shared" ref="I18:I32" si="2">IF((ISERROR(H18/E18)),"-     ",(H18/E18))</f>
        <v>-3.0755911803173083E-3</v>
      </c>
    </row>
    <row r="19" spans="1:9" s="6" customFormat="1" ht="12.75" x14ac:dyDescent="0.25">
      <c r="A19" s="14" t="s">
        <v>43</v>
      </c>
      <c r="B19" s="19">
        <v>118824283</v>
      </c>
      <c r="C19" s="19">
        <v>29088067</v>
      </c>
      <c r="D19" s="19">
        <v>22308427</v>
      </c>
      <c r="E19" s="19">
        <v>217503787</v>
      </c>
      <c r="F19" s="19">
        <v>21690923</v>
      </c>
      <c r="G19" s="19">
        <v>21690923</v>
      </c>
      <c r="H19" s="35">
        <f t="shared" si="1"/>
        <v>-195812864</v>
      </c>
      <c r="I19" s="17">
        <f t="shared" si="2"/>
        <v>-0.90027335478071469</v>
      </c>
    </row>
    <row r="20" spans="1:9" s="6" customFormat="1" ht="12.75" x14ac:dyDescent="0.25">
      <c r="A20" s="14" t="s">
        <v>44</v>
      </c>
      <c r="B20" s="19">
        <v>29955220</v>
      </c>
      <c r="C20" s="19">
        <v>11981221</v>
      </c>
      <c r="D20" s="19">
        <v>1408449</v>
      </c>
      <c r="E20" s="19">
        <v>28944458</v>
      </c>
      <c r="F20" s="19">
        <v>1825953</v>
      </c>
      <c r="G20" s="19">
        <v>1825953</v>
      </c>
      <c r="H20" s="35">
        <f t="shared" si="1"/>
        <v>-27118505</v>
      </c>
      <c r="I20" s="17">
        <f t="shared" si="2"/>
        <v>-0.93691528098401433</v>
      </c>
    </row>
    <row r="21" spans="1:9" s="6" customFormat="1" ht="12.75" x14ac:dyDescent="0.25">
      <c r="A21" s="14" t="s">
        <v>45</v>
      </c>
      <c r="B21" s="19">
        <v>33305382</v>
      </c>
      <c r="C21" s="19">
        <v>2916631</v>
      </c>
      <c r="D21" s="19">
        <v>0</v>
      </c>
      <c r="E21" s="19">
        <v>32003751</v>
      </c>
      <c r="F21" s="19">
        <v>0</v>
      </c>
      <c r="G21" s="19">
        <v>0</v>
      </c>
      <c r="H21" s="35">
        <f t="shared" si="1"/>
        <v>-32003751</v>
      </c>
      <c r="I21" s="17">
        <f t="shared" si="2"/>
        <v>-1</v>
      </c>
    </row>
    <row r="22" spans="1:9" s="6" customFormat="1" ht="12.75" x14ac:dyDescent="0.25">
      <c r="A22" s="14" t="s">
        <v>46</v>
      </c>
      <c r="B22" s="19">
        <v>44942247</v>
      </c>
      <c r="C22" s="19">
        <v>603080</v>
      </c>
      <c r="D22" s="19">
        <v>0</v>
      </c>
      <c r="E22" s="19">
        <v>44615987</v>
      </c>
      <c r="F22" s="19">
        <v>0</v>
      </c>
      <c r="G22" s="19">
        <v>0</v>
      </c>
      <c r="H22" s="35">
        <f t="shared" si="1"/>
        <v>-44615987</v>
      </c>
      <c r="I22" s="17">
        <f t="shared" si="2"/>
        <v>-1</v>
      </c>
    </row>
    <row r="23" spans="1:9" s="6" customFormat="1" ht="12.75" x14ac:dyDescent="0.25">
      <c r="A23" s="14" t="s">
        <v>47</v>
      </c>
      <c r="B23" s="19">
        <v>149422916</v>
      </c>
      <c r="C23" s="19">
        <v>16527833</v>
      </c>
      <c r="D23" s="19">
        <v>0</v>
      </c>
      <c r="E23" s="19">
        <v>137490083</v>
      </c>
      <c r="F23" s="19">
        <v>0</v>
      </c>
      <c r="G23" s="19">
        <v>0</v>
      </c>
      <c r="H23" s="35">
        <f t="shared" si="1"/>
        <v>-137490083</v>
      </c>
      <c r="I23" s="17">
        <f t="shared" si="2"/>
        <v>-1</v>
      </c>
    </row>
    <row r="24" spans="1:9" s="6" customFormat="1" ht="12.75" x14ac:dyDescent="0.25">
      <c r="A24" s="14" t="s">
        <v>48</v>
      </c>
      <c r="B24" s="19">
        <v>4324452</v>
      </c>
      <c r="C24" s="19">
        <v>946210</v>
      </c>
      <c r="D24" s="19">
        <v>400000</v>
      </c>
      <c r="E24" s="19">
        <v>4492714</v>
      </c>
      <c r="F24" s="19">
        <v>500000</v>
      </c>
      <c r="G24" s="19">
        <v>500000</v>
      </c>
      <c r="H24" s="35">
        <f t="shared" si="1"/>
        <v>-3992714</v>
      </c>
      <c r="I24" s="17">
        <f t="shared" si="2"/>
        <v>-0.88870869590185353</v>
      </c>
    </row>
    <row r="25" spans="1:9" s="6" customFormat="1" ht="12.75" x14ac:dyDescent="0.25">
      <c r="A25" s="14" t="s">
        <v>49</v>
      </c>
      <c r="B25" s="19">
        <v>359364221</v>
      </c>
      <c r="C25" s="19">
        <v>67933886</v>
      </c>
      <c r="D25" s="19">
        <v>0</v>
      </c>
      <c r="E25" s="19">
        <v>292355335</v>
      </c>
      <c r="F25" s="19">
        <v>0</v>
      </c>
      <c r="G25" s="19">
        <v>0</v>
      </c>
      <c r="H25" s="35">
        <f t="shared" si="1"/>
        <v>-292355335</v>
      </c>
      <c r="I25" s="17">
        <f t="shared" si="2"/>
        <v>-1</v>
      </c>
    </row>
    <row r="26" spans="1:9" s="6" customFormat="1" ht="12.75" x14ac:dyDescent="0.25">
      <c r="A26" s="14" t="s">
        <v>50</v>
      </c>
      <c r="B26" s="19">
        <v>2108022</v>
      </c>
      <c r="C26" s="19">
        <v>297328</v>
      </c>
      <c r="D26" s="19">
        <v>0</v>
      </c>
      <c r="E26" s="19">
        <v>2023766</v>
      </c>
      <c r="F26" s="19">
        <v>0</v>
      </c>
      <c r="G26" s="19">
        <v>0</v>
      </c>
      <c r="H26" s="35">
        <f t="shared" si="1"/>
        <v>-2023766</v>
      </c>
      <c r="I26" s="17">
        <f t="shared" si="2"/>
        <v>-1</v>
      </c>
    </row>
    <row r="27" spans="1:9" s="6" customFormat="1" ht="12.75" x14ac:dyDescent="0.25">
      <c r="A27" s="14" t="s">
        <v>51</v>
      </c>
      <c r="B27" s="19">
        <v>3654721</v>
      </c>
      <c r="C27" s="19">
        <v>2577768</v>
      </c>
      <c r="D27" s="19">
        <v>0</v>
      </c>
      <c r="E27" s="19">
        <v>1404866</v>
      </c>
      <c r="F27" s="19">
        <v>0</v>
      </c>
      <c r="G27" s="19">
        <v>0</v>
      </c>
      <c r="H27" s="35">
        <f t="shared" si="1"/>
        <v>-1404866</v>
      </c>
      <c r="I27" s="17">
        <f t="shared" si="2"/>
        <v>-1</v>
      </c>
    </row>
    <row r="28" spans="1:9" s="6" customFormat="1" ht="12.75" x14ac:dyDescent="0.25">
      <c r="A28" s="14" t="s">
        <v>52</v>
      </c>
      <c r="B28" s="19">
        <v>45979463</v>
      </c>
      <c r="C28" s="19">
        <v>12165986</v>
      </c>
      <c r="D28" s="19">
        <v>12251850</v>
      </c>
      <c r="E28" s="19">
        <v>46783387</v>
      </c>
      <c r="F28" s="19">
        <v>17627927</v>
      </c>
      <c r="G28" s="19">
        <v>17627927</v>
      </c>
      <c r="H28" s="35">
        <f t="shared" si="1"/>
        <v>-29155460</v>
      </c>
      <c r="I28" s="17">
        <f t="shared" si="2"/>
        <v>-0.62320113761750517</v>
      </c>
    </row>
    <row r="29" spans="1:9" s="6" customFormat="1" ht="12.75" x14ac:dyDescent="0.25">
      <c r="A29" s="14" t="s">
        <v>53</v>
      </c>
      <c r="B29" s="19">
        <v>6587519</v>
      </c>
      <c r="C29" s="19">
        <v>19785</v>
      </c>
      <c r="D29" s="19">
        <v>0</v>
      </c>
      <c r="E29" s="19">
        <v>6567734</v>
      </c>
      <c r="F29" s="19">
        <v>0</v>
      </c>
      <c r="G29" s="19">
        <v>0</v>
      </c>
      <c r="H29" s="35">
        <f t="shared" si="1"/>
        <v>-6567734</v>
      </c>
      <c r="I29" s="17">
        <f t="shared" si="2"/>
        <v>-1</v>
      </c>
    </row>
    <row r="30" spans="1:9" s="6" customFormat="1" ht="12.75" x14ac:dyDescent="0.25">
      <c r="A30" s="14" t="s">
        <v>54</v>
      </c>
      <c r="B30" s="19">
        <v>58864461</v>
      </c>
      <c r="C30" s="19">
        <v>10987638</v>
      </c>
      <c r="D30" s="19">
        <v>0</v>
      </c>
      <c r="E30" s="19">
        <v>139551823</v>
      </c>
      <c r="F30" s="19">
        <v>0</v>
      </c>
      <c r="G30" s="19">
        <v>0</v>
      </c>
      <c r="H30" s="35">
        <f t="shared" si="1"/>
        <v>-139551823</v>
      </c>
      <c r="I30" s="17">
        <f t="shared" si="2"/>
        <v>-1</v>
      </c>
    </row>
    <row r="31" spans="1:9" s="11" customFormat="1" ht="12.75" x14ac:dyDescent="0.25">
      <c r="A31" s="14" t="s">
        <v>55</v>
      </c>
      <c r="B31" s="22">
        <v>546786302</v>
      </c>
      <c r="C31" s="22">
        <v>192922672</v>
      </c>
      <c r="D31" s="22">
        <v>175955030</v>
      </c>
      <c r="E31" s="22">
        <v>569085033</v>
      </c>
      <c r="F31" s="22">
        <v>179189347</v>
      </c>
      <c r="G31" s="22">
        <v>179189347</v>
      </c>
      <c r="H31" s="24">
        <f t="shared" si="1"/>
        <v>-389895686</v>
      </c>
      <c r="I31" s="23">
        <f t="shared" si="2"/>
        <v>-0.68512728922884891</v>
      </c>
    </row>
    <row r="32" spans="1:9" s="6" customFormat="1" ht="12.75" x14ac:dyDescent="0.25">
      <c r="A32" s="25" t="s">
        <v>16</v>
      </c>
      <c r="B32" s="26">
        <f t="shared" ref="B32:G32" si="3">SUM(B18:B31)</f>
        <v>1437069435</v>
      </c>
      <c r="C32" s="26">
        <f t="shared" si="3"/>
        <v>381918331</v>
      </c>
      <c r="D32" s="26">
        <f t="shared" si="3"/>
        <v>253375745</v>
      </c>
      <c r="E32" s="26">
        <f t="shared" si="3"/>
        <v>1563853860</v>
      </c>
      <c r="F32" s="26">
        <f t="shared" si="3"/>
        <v>261739091</v>
      </c>
      <c r="G32" s="26">
        <f t="shared" si="3"/>
        <v>261739091</v>
      </c>
      <c r="H32" s="28">
        <f t="shared" si="1"/>
        <v>-1302114769</v>
      </c>
      <c r="I32" s="27">
        <f t="shared" si="2"/>
        <v>-0.83263200117688752</v>
      </c>
    </row>
    <row r="33" spans="1:9" s="6" customFormat="1" ht="7.5" customHeight="1" x14ac:dyDescent="0.25">
      <c r="A33" s="10"/>
      <c r="B33" s="11"/>
      <c r="C33" s="18"/>
      <c r="D33" s="11"/>
      <c r="E33" s="11"/>
      <c r="F33" s="11"/>
      <c r="G33" s="11"/>
      <c r="H33" s="18"/>
      <c r="I33" s="17"/>
    </row>
    <row r="34" spans="1:9" s="6" customFormat="1" ht="12.75" x14ac:dyDescent="0.25">
      <c r="A34" s="12" t="s">
        <v>17</v>
      </c>
      <c r="B34" s="11"/>
      <c r="C34" s="10"/>
      <c r="D34" s="11"/>
      <c r="E34" s="11"/>
      <c r="F34" s="18"/>
      <c r="G34" s="18"/>
      <c r="H34" s="18"/>
      <c r="I34" s="17"/>
    </row>
    <row r="35" spans="1:9" s="6" customFormat="1" ht="12.75" x14ac:dyDescent="0.25">
      <c r="A35" s="14" t="s">
        <v>56</v>
      </c>
      <c r="B35" s="16">
        <v>114013266</v>
      </c>
      <c r="C35" s="16">
        <v>94719159</v>
      </c>
      <c r="D35" s="16">
        <v>99880480</v>
      </c>
      <c r="E35" s="16">
        <v>108205115</v>
      </c>
      <c r="F35" s="16">
        <v>100485425</v>
      </c>
      <c r="G35" s="16">
        <v>100135425</v>
      </c>
      <c r="H35" s="16">
        <f t="shared" ref="H35:H53" si="4">G35-E35</f>
        <v>-8069690</v>
      </c>
      <c r="I35" s="17">
        <f t="shared" ref="I35:I53" si="5">IF((ISERROR(H35/E35)),"-     ",(H35/E35))</f>
        <v>-7.4577712892777759E-2</v>
      </c>
    </row>
    <row r="36" spans="1:9" s="6" customFormat="1" ht="12.75" x14ac:dyDescent="0.25">
      <c r="A36" s="14" t="s">
        <v>57</v>
      </c>
      <c r="B36" s="19">
        <v>326680510</v>
      </c>
      <c r="C36" s="19">
        <v>46326158</v>
      </c>
      <c r="D36" s="19">
        <v>63874776</v>
      </c>
      <c r="E36" s="19">
        <v>358518741</v>
      </c>
      <c r="F36" s="19">
        <v>62821229</v>
      </c>
      <c r="G36" s="19">
        <v>62821229</v>
      </c>
      <c r="H36" s="21">
        <f t="shared" si="4"/>
        <v>-295697512</v>
      </c>
      <c r="I36" s="17">
        <f t="shared" si="5"/>
        <v>-0.82477560636084013</v>
      </c>
    </row>
    <row r="37" spans="1:9" s="6" customFormat="1" ht="12.75" x14ac:dyDescent="0.25">
      <c r="A37" s="14" t="s">
        <v>58</v>
      </c>
      <c r="B37" s="19">
        <v>19709908</v>
      </c>
      <c r="C37" s="19">
        <v>10420737</v>
      </c>
      <c r="D37" s="19">
        <v>13488171</v>
      </c>
      <c r="E37" s="19">
        <v>21955037</v>
      </c>
      <c r="F37" s="19">
        <v>14500241</v>
      </c>
      <c r="G37" s="19">
        <v>14500241</v>
      </c>
      <c r="H37" s="21">
        <f t="shared" si="4"/>
        <v>-7454796</v>
      </c>
      <c r="I37" s="17">
        <f t="shared" si="5"/>
        <v>-0.33954832323899065</v>
      </c>
    </row>
    <row r="38" spans="1:9" s="6" customFormat="1" ht="12.75" customHeight="1" x14ac:dyDescent="0.25">
      <c r="A38" s="36" t="s">
        <v>59</v>
      </c>
      <c r="B38" s="19">
        <v>159369688</v>
      </c>
      <c r="C38" s="19">
        <v>149422478</v>
      </c>
      <c r="D38" s="19">
        <v>161326838</v>
      </c>
      <c r="E38" s="19">
        <v>170790434</v>
      </c>
      <c r="F38" s="19">
        <v>165740302</v>
      </c>
      <c r="G38" s="19">
        <v>166878605</v>
      </c>
      <c r="H38" s="21">
        <f t="shared" si="4"/>
        <v>-3911829</v>
      </c>
      <c r="I38" s="17">
        <f t="shared" si="5"/>
        <v>-2.2904262893318719E-2</v>
      </c>
    </row>
    <row r="39" spans="1:9" s="6" customFormat="1" ht="12.75" x14ac:dyDescent="0.25">
      <c r="A39" s="14" t="s">
        <v>60</v>
      </c>
      <c r="B39" s="19">
        <v>9529883</v>
      </c>
      <c r="C39" s="19">
        <v>7636245</v>
      </c>
      <c r="D39" s="19">
        <v>8650339</v>
      </c>
      <c r="E39" s="19">
        <v>9616802</v>
      </c>
      <c r="F39" s="19">
        <v>10238358</v>
      </c>
      <c r="G39" s="19">
        <v>10238358</v>
      </c>
      <c r="H39" s="21">
        <f t="shared" si="4"/>
        <v>621556</v>
      </c>
      <c r="I39" s="17">
        <f t="shared" si="5"/>
        <v>6.4632296682410634E-2</v>
      </c>
    </row>
    <row r="40" spans="1:9" s="6" customFormat="1" ht="12.75" x14ac:dyDescent="0.25">
      <c r="A40" s="14" t="s">
        <v>61</v>
      </c>
      <c r="B40" s="19">
        <v>8060467</v>
      </c>
      <c r="C40" s="19">
        <v>5442006</v>
      </c>
      <c r="D40" s="19">
        <v>8791646</v>
      </c>
      <c r="E40" s="19">
        <v>13813934</v>
      </c>
      <c r="F40" s="19">
        <v>5351879</v>
      </c>
      <c r="G40" s="19">
        <v>5351879</v>
      </c>
      <c r="H40" s="21">
        <f t="shared" si="4"/>
        <v>-8462055</v>
      </c>
      <c r="I40" s="17">
        <f t="shared" si="5"/>
        <v>-0.61257386925404456</v>
      </c>
    </row>
    <row r="41" spans="1:9" s="6" customFormat="1" ht="12.75" x14ac:dyDescent="0.25">
      <c r="A41" s="14" t="s">
        <v>62</v>
      </c>
      <c r="B41" s="19">
        <v>96475</v>
      </c>
      <c r="C41" s="19">
        <v>74846</v>
      </c>
      <c r="D41" s="19">
        <v>45711</v>
      </c>
      <c r="E41" s="19">
        <v>230711</v>
      </c>
      <c r="F41" s="19">
        <v>45711</v>
      </c>
      <c r="G41" s="19">
        <v>45711</v>
      </c>
      <c r="H41" s="21">
        <f t="shared" si="4"/>
        <v>-185000</v>
      </c>
      <c r="I41" s="17">
        <f t="shared" si="5"/>
        <v>-0.80186900494558122</v>
      </c>
    </row>
    <row r="42" spans="1:9" s="6" customFormat="1" ht="12.75" x14ac:dyDescent="0.25">
      <c r="A42" s="14" t="s">
        <v>63</v>
      </c>
      <c r="B42" s="19">
        <v>3405084</v>
      </c>
      <c r="C42" s="19">
        <v>2398241</v>
      </c>
      <c r="D42" s="19">
        <v>3185712</v>
      </c>
      <c r="E42" s="19">
        <v>3212017</v>
      </c>
      <c r="F42" s="19">
        <v>3205344</v>
      </c>
      <c r="G42" s="19">
        <v>3205344</v>
      </c>
      <c r="H42" s="21">
        <f t="shared" si="4"/>
        <v>-6673</v>
      </c>
      <c r="I42" s="17">
        <f t="shared" si="5"/>
        <v>-2.0775107977323904E-3</v>
      </c>
    </row>
    <row r="43" spans="1:9" s="6" customFormat="1" ht="12.75" x14ac:dyDescent="0.25">
      <c r="A43" s="14" t="s">
        <v>64</v>
      </c>
      <c r="B43" s="19">
        <v>52568278</v>
      </c>
      <c r="C43" s="19">
        <v>45488304</v>
      </c>
      <c r="D43" s="19">
        <v>46824921</v>
      </c>
      <c r="E43" s="19">
        <v>53546669</v>
      </c>
      <c r="F43" s="19">
        <v>47611893</v>
      </c>
      <c r="G43" s="19">
        <v>47611893</v>
      </c>
      <c r="H43" s="21">
        <f t="shared" si="4"/>
        <v>-5934776</v>
      </c>
      <c r="I43" s="17">
        <f t="shared" si="5"/>
        <v>-0.11083371030978603</v>
      </c>
    </row>
    <row r="44" spans="1:9" s="6" customFormat="1" ht="12.75" x14ac:dyDescent="0.25">
      <c r="A44" s="14" t="s">
        <v>65</v>
      </c>
      <c r="B44" s="19">
        <v>110130493</v>
      </c>
      <c r="C44" s="19">
        <v>46025006</v>
      </c>
      <c r="D44" s="19">
        <v>62950000</v>
      </c>
      <c r="E44" s="19">
        <v>133325325</v>
      </c>
      <c r="F44" s="19">
        <v>69273306</v>
      </c>
      <c r="G44" s="19">
        <v>69273306</v>
      </c>
      <c r="H44" s="21">
        <f t="shared" si="4"/>
        <v>-64052019</v>
      </c>
      <c r="I44" s="17">
        <f t="shared" si="5"/>
        <v>-0.48041899766604734</v>
      </c>
    </row>
    <row r="45" spans="1:9" s="6" customFormat="1" ht="25.5" x14ac:dyDescent="0.25">
      <c r="A45" s="36" t="s">
        <v>66</v>
      </c>
      <c r="B45" s="37">
        <v>17341662</v>
      </c>
      <c r="C45" s="37">
        <v>34740288</v>
      </c>
      <c r="D45" s="37">
        <v>17345313</v>
      </c>
      <c r="E45" s="37">
        <v>15890417</v>
      </c>
      <c r="F45" s="37">
        <v>15569700</v>
      </c>
      <c r="G45" s="37">
        <v>15569700</v>
      </c>
      <c r="H45" s="38">
        <f t="shared" si="4"/>
        <v>-320717</v>
      </c>
      <c r="I45" s="39">
        <f t="shared" si="5"/>
        <v>-2.0183044913169995E-2</v>
      </c>
    </row>
    <row r="46" spans="1:9" s="6" customFormat="1" ht="25.5" x14ac:dyDescent="0.25">
      <c r="A46" s="36" t="s">
        <v>67</v>
      </c>
      <c r="B46" s="37">
        <v>16150000</v>
      </c>
      <c r="C46" s="37">
        <v>7500</v>
      </c>
      <c r="D46" s="37">
        <v>500000</v>
      </c>
      <c r="E46" s="37">
        <v>16150000</v>
      </c>
      <c r="F46" s="37">
        <v>500000</v>
      </c>
      <c r="G46" s="37">
        <v>500000</v>
      </c>
      <c r="H46" s="38">
        <f t="shared" si="4"/>
        <v>-15650000</v>
      </c>
      <c r="I46" s="39">
        <f t="shared" si="5"/>
        <v>-0.96904024767801855</v>
      </c>
    </row>
    <row r="47" spans="1:9" s="6" customFormat="1" ht="12.75" x14ac:dyDescent="0.25">
      <c r="A47" s="14" t="s">
        <v>68</v>
      </c>
      <c r="B47" s="19">
        <v>8787713</v>
      </c>
      <c r="C47" s="19">
        <v>8451471</v>
      </c>
      <c r="D47" s="19">
        <v>8785213</v>
      </c>
      <c r="E47" s="19">
        <v>102769961</v>
      </c>
      <c r="F47" s="19">
        <v>8784563</v>
      </c>
      <c r="G47" s="19">
        <v>8784563</v>
      </c>
      <c r="H47" s="21">
        <f t="shared" si="4"/>
        <v>-93985398</v>
      </c>
      <c r="I47" s="17">
        <f t="shared" si="5"/>
        <v>-0.91452207518109307</v>
      </c>
    </row>
    <row r="48" spans="1:9" s="6" customFormat="1" ht="12.75" x14ac:dyDescent="0.25">
      <c r="A48" s="14" t="s">
        <v>69</v>
      </c>
      <c r="B48" s="19">
        <v>2397156</v>
      </c>
      <c r="C48" s="19">
        <v>1921070</v>
      </c>
      <c r="D48" s="19">
        <v>2187182</v>
      </c>
      <c r="E48" s="19">
        <v>2238978</v>
      </c>
      <c r="F48" s="19">
        <v>1872293</v>
      </c>
      <c r="G48" s="19">
        <v>1872293</v>
      </c>
      <c r="H48" s="21">
        <f t="shared" si="4"/>
        <v>-366685</v>
      </c>
      <c r="I48" s="17">
        <f t="shared" si="5"/>
        <v>-0.16377338231996921</v>
      </c>
    </row>
    <row r="49" spans="1:9" s="6" customFormat="1" ht="12.75" x14ac:dyDescent="0.25">
      <c r="A49" s="14" t="s">
        <v>70</v>
      </c>
      <c r="B49" s="19">
        <v>20725941</v>
      </c>
      <c r="C49" s="19">
        <v>17162454</v>
      </c>
      <c r="D49" s="19">
        <v>19292040</v>
      </c>
      <c r="E49" s="19">
        <v>21630425</v>
      </c>
      <c r="F49" s="19">
        <v>18725663</v>
      </c>
      <c r="G49" s="19">
        <v>18478880</v>
      </c>
      <c r="H49" s="21">
        <f t="shared" si="4"/>
        <v>-3151545</v>
      </c>
      <c r="I49" s="17">
        <f t="shared" si="5"/>
        <v>-0.1456996337335027</v>
      </c>
    </row>
    <row r="50" spans="1:9" s="6" customFormat="1" ht="12.75" x14ac:dyDescent="0.25">
      <c r="A50" s="14" t="s">
        <v>71</v>
      </c>
      <c r="B50" s="19">
        <v>53033744</v>
      </c>
      <c r="C50" s="19">
        <v>25493831</v>
      </c>
      <c r="D50" s="19">
        <v>43892758</v>
      </c>
      <c r="E50" s="19">
        <v>29113717</v>
      </c>
      <c r="F50" s="19">
        <v>53514775</v>
      </c>
      <c r="G50" s="19">
        <v>53514775</v>
      </c>
      <c r="H50" s="21">
        <f t="shared" si="4"/>
        <v>24401058</v>
      </c>
      <c r="I50" s="17">
        <f t="shared" si="5"/>
        <v>0.83812925707837305</v>
      </c>
    </row>
    <row r="51" spans="1:9" s="6" customFormat="1" ht="12.75" x14ac:dyDescent="0.25">
      <c r="A51" s="14" t="s">
        <v>72</v>
      </c>
      <c r="B51" s="19">
        <v>25924699</v>
      </c>
      <c r="C51" s="19">
        <v>24197242</v>
      </c>
      <c r="D51" s="19">
        <v>26805549</v>
      </c>
      <c r="E51" s="19">
        <v>29818911</v>
      </c>
      <c r="F51" s="19">
        <v>0</v>
      </c>
      <c r="G51" s="19">
        <v>0</v>
      </c>
      <c r="H51" s="21">
        <f t="shared" si="4"/>
        <v>-29818911</v>
      </c>
      <c r="I51" s="17">
        <f t="shared" si="5"/>
        <v>-1</v>
      </c>
    </row>
    <row r="52" spans="1:9" s="6" customFormat="1" ht="12.75" x14ac:dyDescent="0.25">
      <c r="A52" s="14" t="s">
        <v>73</v>
      </c>
      <c r="B52" s="19">
        <v>16135835</v>
      </c>
      <c r="C52" s="19">
        <v>7316398</v>
      </c>
      <c r="D52" s="19">
        <v>8807949</v>
      </c>
      <c r="E52" s="19">
        <v>16463004</v>
      </c>
      <c r="F52" s="19">
        <v>10618874</v>
      </c>
      <c r="G52" s="19">
        <v>10618874</v>
      </c>
      <c r="H52" s="21">
        <f t="shared" si="4"/>
        <v>-5844130</v>
      </c>
      <c r="I52" s="17">
        <f t="shared" si="5"/>
        <v>-0.35498563931588673</v>
      </c>
    </row>
    <row r="53" spans="1:9" s="6" customFormat="1" ht="12.75" x14ac:dyDescent="0.25">
      <c r="A53" s="14" t="s">
        <v>74</v>
      </c>
      <c r="B53" s="19">
        <v>6450000</v>
      </c>
      <c r="C53" s="19">
        <v>0</v>
      </c>
      <c r="D53" s="19">
        <v>0</v>
      </c>
      <c r="E53" s="19">
        <v>6450000</v>
      </c>
      <c r="F53" s="19">
        <v>0</v>
      </c>
      <c r="G53" s="19">
        <v>0</v>
      </c>
      <c r="H53" s="21">
        <f t="shared" si="4"/>
        <v>-6450000</v>
      </c>
      <c r="I53" s="17">
        <f t="shared" si="5"/>
        <v>-1</v>
      </c>
    </row>
    <row r="54" spans="1:9" s="6" customFormat="1" ht="12.75" x14ac:dyDescent="0.25">
      <c r="A54" s="14" t="s">
        <v>75</v>
      </c>
      <c r="B54" s="19">
        <v>5916924</v>
      </c>
      <c r="C54" s="19">
        <v>1114980</v>
      </c>
      <c r="D54" s="19">
        <v>484155</v>
      </c>
      <c r="E54" s="19">
        <v>9126480</v>
      </c>
      <c r="F54" s="19">
        <v>557932</v>
      </c>
      <c r="G54" s="19">
        <v>557932</v>
      </c>
      <c r="H54" s="21">
        <f t="shared" ref="H54:H64" si="6">G54-E54</f>
        <v>-8568548</v>
      </c>
      <c r="I54" s="17">
        <f t="shared" ref="I54:I64" si="7">IF((ISERROR(H54/E54)),"-     ",(H54/E54))</f>
        <v>-0.93886668244492943</v>
      </c>
    </row>
    <row r="55" spans="1:9" s="6" customFormat="1" ht="12.75" x14ac:dyDescent="0.25">
      <c r="A55" s="14" t="s">
        <v>76</v>
      </c>
      <c r="B55" s="19">
        <v>3962522</v>
      </c>
      <c r="C55" s="19">
        <v>3171843</v>
      </c>
      <c r="D55" s="19">
        <v>3580904</v>
      </c>
      <c r="E55" s="19">
        <v>3276065</v>
      </c>
      <c r="F55" s="19">
        <v>3233344</v>
      </c>
      <c r="G55" s="19">
        <v>3233344</v>
      </c>
      <c r="H55" s="21">
        <f t="shared" si="6"/>
        <v>-42721</v>
      </c>
      <c r="I55" s="17">
        <f t="shared" si="7"/>
        <v>-1.3040339553702384E-2</v>
      </c>
    </row>
    <row r="56" spans="1:9" s="6" customFormat="1" ht="12.75" x14ac:dyDescent="0.25">
      <c r="A56" s="14" t="s">
        <v>77</v>
      </c>
      <c r="B56" s="19">
        <v>3386229</v>
      </c>
      <c r="C56" s="19">
        <v>1685610</v>
      </c>
      <c r="D56" s="19">
        <v>2331087</v>
      </c>
      <c r="E56" s="19">
        <v>4005576</v>
      </c>
      <c r="F56" s="19">
        <v>2080081</v>
      </c>
      <c r="G56" s="19">
        <v>2080081</v>
      </c>
      <c r="H56" s="21">
        <f t="shared" si="6"/>
        <v>-1925495</v>
      </c>
      <c r="I56" s="17">
        <f t="shared" si="7"/>
        <v>-0.48070364911313629</v>
      </c>
    </row>
    <row r="57" spans="1:9" s="6" customFormat="1" ht="12.75" x14ac:dyDescent="0.25">
      <c r="A57" s="14" t="s">
        <v>78</v>
      </c>
      <c r="B57" s="19">
        <v>256790556</v>
      </c>
      <c r="C57" s="19">
        <v>101047125</v>
      </c>
      <c r="D57" s="19">
        <v>109314388</v>
      </c>
      <c r="E57" s="19">
        <v>265880518</v>
      </c>
      <c r="F57" s="19">
        <v>113738873</v>
      </c>
      <c r="G57" s="19">
        <v>113738873</v>
      </c>
      <c r="H57" s="21">
        <f t="shared" si="6"/>
        <v>-152141645</v>
      </c>
      <c r="I57" s="17">
        <f t="shared" si="7"/>
        <v>-0.57221810061314837</v>
      </c>
    </row>
    <row r="58" spans="1:9" s="6" customFormat="1" ht="12.75" x14ac:dyDescent="0.25">
      <c r="A58" s="14" t="s">
        <v>79</v>
      </c>
      <c r="B58" s="19">
        <v>10351331</v>
      </c>
      <c r="C58" s="19">
        <v>5836869</v>
      </c>
      <c r="D58" s="19">
        <v>4873926</v>
      </c>
      <c r="E58" s="19">
        <v>9578783</v>
      </c>
      <c r="F58" s="19">
        <v>4923230</v>
      </c>
      <c r="G58" s="19">
        <v>4923230</v>
      </c>
      <c r="H58" s="21">
        <f t="shared" si="6"/>
        <v>-4655553</v>
      </c>
      <c r="I58" s="17">
        <f t="shared" si="7"/>
        <v>-0.48602760914408438</v>
      </c>
    </row>
    <row r="59" spans="1:9" s="6" customFormat="1" ht="12.75" x14ac:dyDescent="0.25">
      <c r="A59" s="14" t="s">
        <v>80</v>
      </c>
      <c r="B59" s="19">
        <v>3773138</v>
      </c>
      <c r="C59" s="19">
        <v>2092925</v>
      </c>
      <c r="D59" s="19">
        <v>1431830</v>
      </c>
      <c r="E59" s="19">
        <v>3717547</v>
      </c>
      <c r="F59" s="19">
        <v>1509811</v>
      </c>
      <c r="G59" s="19">
        <v>1509811</v>
      </c>
      <c r="H59" s="21">
        <f t="shared" si="6"/>
        <v>-2207736</v>
      </c>
      <c r="I59" s="17">
        <f t="shared" si="7"/>
        <v>-0.59386902169629596</v>
      </c>
    </row>
    <row r="60" spans="1:9" s="11" customFormat="1" ht="13.5" customHeight="1" x14ac:dyDescent="0.25">
      <c r="A60" s="14" t="s">
        <v>18</v>
      </c>
      <c r="B60" s="19">
        <v>2597234175</v>
      </c>
      <c r="C60" s="19">
        <v>2492894761</v>
      </c>
      <c r="D60" s="19">
        <v>2609766024</v>
      </c>
      <c r="E60" s="19">
        <v>2701146053</v>
      </c>
      <c r="F60" s="19">
        <v>2703429288</v>
      </c>
      <c r="G60" s="19">
        <v>2705137058</v>
      </c>
      <c r="H60" s="21">
        <f t="shared" si="6"/>
        <v>3991005</v>
      </c>
      <c r="I60" s="17">
        <f t="shared" si="7"/>
        <v>1.4775228446338292E-3</v>
      </c>
    </row>
    <row r="61" spans="1:9" s="11" customFormat="1" ht="12.75" x14ac:dyDescent="0.25">
      <c r="A61" s="14" t="s">
        <v>81</v>
      </c>
      <c r="B61" s="19">
        <v>87262515</v>
      </c>
      <c r="C61" s="19">
        <v>74199901</v>
      </c>
      <c r="D61" s="20">
        <v>90153330</v>
      </c>
      <c r="E61" s="20">
        <v>94772568</v>
      </c>
      <c r="F61" s="19">
        <v>96542228</v>
      </c>
      <c r="G61" s="19">
        <v>96542228</v>
      </c>
      <c r="H61" s="21">
        <f t="shared" si="6"/>
        <v>1769660</v>
      </c>
      <c r="I61" s="17">
        <f t="shared" si="7"/>
        <v>1.8672702843717394E-2</v>
      </c>
    </row>
    <row r="62" spans="1:9" s="11" customFormat="1" ht="12.75" customHeight="1" x14ac:dyDescent="0.25">
      <c r="A62" s="36" t="s">
        <v>82</v>
      </c>
      <c r="B62" s="31">
        <v>10133046</v>
      </c>
      <c r="C62" s="31">
        <v>9167702</v>
      </c>
      <c r="D62" s="31">
        <v>9510462</v>
      </c>
      <c r="E62" s="31">
        <v>9369217</v>
      </c>
      <c r="F62" s="31">
        <v>9607850</v>
      </c>
      <c r="G62" s="31">
        <v>9607850</v>
      </c>
      <c r="H62" s="40">
        <f t="shared" si="6"/>
        <v>238633</v>
      </c>
      <c r="I62" s="32">
        <f t="shared" si="7"/>
        <v>2.5469897858060069E-2</v>
      </c>
    </row>
    <row r="63" spans="1:9" s="11" customFormat="1" ht="25.5" customHeight="1" x14ac:dyDescent="0.25">
      <c r="A63" s="36" t="s">
        <v>19</v>
      </c>
      <c r="B63" s="41">
        <v>96410871</v>
      </c>
      <c r="C63" s="41">
        <v>71046186</v>
      </c>
      <c r="D63" s="41">
        <v>73629503</v>
      </c>
      <c r="E63" s="41">
        <v>101441851</v>
      </c>
      <c r="F63" s="41">
        <v>76090500</v>
      </c>
      <c r="G63" s="41">
        <v>76090500</v>
      </c>
      <c r="H63" s="41">
        <f t="shared" si="6"/>
        <v>-25351351</v>
      </c>
      <c r="I63" s="42">
        <f t="shared" si="7"/>
        <v>-0.24991017760509909</v>
      </c>
    </row>
    <row r="64" spans="1:9" s="6" customFormat="1" ht="12.75" x14ac:dyDescent="0.25">
      <c r="A64" s="25" t="s">
        <v>20</v>
      </c>
      <c r="B64" s="26">
        <f>SUM(B35:B63)</f>
        <v>4045732109</v>
      </c>
      <c r="C64" s="26">
        <f>SUM(C35:C63)</f>
        <v>3289501336</v>
      </c>
      <c r="D64" s="26">
        <f>SUM(D35:D63)</f>
        <v>3501710207</v>
      </c>
      <c r="E64" s="26">
        <f>SUM(E35:E63)</f>
        <v>4316054856</v>
      </c>
      <c r="F64" s="26">
        <f>SUM(F35:F63)</f>
        <v>3600572693</v>
      </c>
      <c r="G64" s="26">
        <f>SUM(G35:G63)</f>
        <v>3602821983</v>
      </c>
      <c r="H64" s="28">
        <f t="shared" si="6"/>
        <v>-713232873</v>
      </c>
      <c r="I64" s="27">
        <f t="shared" si="7"/>
        <v>-0.16525111399093859</v>
      </c>
    </row>
    <row r="65" spans="1:9" s="6" customFormat="1" ht="7.5" customHeight="1" x14ac:dyDescent="0.25">
      <c r="A65" s="11"/>
      <c r="B65" s="11"/>
      <c r="C65" s="11"/>
      <c r="D65" s="11"/>
      <c r="E65" s="11"/>
      <c r="F65" s="11"/>
      <c r="G65" s="11"/>
      <c r="H65" s="43"/>
      <c r="I65" s="27"/>
    </row>
    <row r="66" spans="1:9" s="6" customFormat="1" ht="12" customHeight="1" x14ac:dyDescent="0.25">
      <c r="A66" s="25" t="s">
        <v>21</v>
      </c>
      <c r="B66" s="28">
        <f>B32+B15+B64+B12</f>
        <v>7334040086</v>
      </c>
      <c r="C66" s="28">
        <f>C32+C15+C64+C12</f>
        <v>5430525899</v>
      </c>
      <c r="D66" s="28">
        <f>D32+D15+D64+D12</f>
        <v>5581304955</v>
      </c>
      <c r="E66" s="28">
        <f>E32+E15+E64+E12</f>
        <v>7796547242</v>
      </c>
      <c r="F66" s="28">
        <f>F32+F15+F64+F12</f>
        <v>5747763030</v>
      </c>
      <c r="G66" s="28">
        <f>G32+G15+G64+G12</f>
        <v>5750583954</v>
      </c>
      <c r="H66" s="28">
        <f>G66-E66</f>
        <v>-2045963288</v>
      </c>
      <c r="I66" s="27">
        <f>IF((ISERROR(H66/E66)),"-     ",(H66/E66))</f>
        <v>-0.26241914843770786</v>
      </c>
    </row>
    <row r="67" spans="1:9" s="6" customFormat="1" ht="9" customHeight="1" x14ac:dyDescent="0.25">
      <c r="A67" s="44"/>
      <c r="B67" s="34"/>
      <c r="C67" s="28"/>
      <c r="D67" s="28"/>
      <c r="E67" s="28"/>
      <c r="F67" s="28"/>
      <c r="G67" s="28"/>
      <c r="H67" s="28"/>
      <c r="I67" s="27"/>
    </row>
    <row r="68" spans="1:9" s="6" customFormat="1" ht="12.75" x14ac:dyDescent="0.25">
      <c r="A68" s="29" t="s">
        <v>22</v>
      </c>
      <c r="B68" s="30"/>
      <c r="C68" s="11"/>
      <c r="D68" s="11"/>
      <c r="E68" s="11"/>
      <c r="F68" s="11"/>
      <c r="G68" s="11"/>
      <c r="H68" s="43"/>
      <c r="I68" s="17"/>
    </row>
    <row r="69" spans="1:9" s="6" customFormat="1" ht="7.5" customHeight="1" x14ac:dyDescent="0.25">
      <c r="A69" s="11"/>
      <c r="B69" s="30"/>
      <c r="C69" s="11"/>
      <c r="D69" s="11"/>
      <c r="E69" s="11"/>
      <c r="F69" s="11"/>
      <c r="G69" s="11"/>
      <c r="H69" s="43"/>
      <c r="I69" s="17"/>
    </row>
    <row r="70" spans="1:9" s="6" customFormat="1" ht="12.75" x14ac:dyDescent="0.25">
      <c r="A70" s="45" t="s">
        <v>23</v>
      </c>
      <c r="B70" s="46"/>
      <c r="C70" s="14"/>
      <c r="D70" s="14"/>
      <c r="E70" s="14"/>
      <c r="F70" s="14"/>
      <c r="G70" s="14"/>
      <c r="H70" s="43"/>
      <c r="I70" s="17"/>
    </row>
    <row r="71" spans="1:9" s="6" customFormat="1" ht="12.75" x14ac:dyDescent="0.25">
      <c r="A71" s="14" t="s">
        <v>83</v>
      </c>
      <c r="B71" s="16">
        <v>62968566</v>
      </c>
      <c r="C71" s="16">
        <v>28652307</v>
      </c>
      <c r="D71" s="16">
        <v>25827740</v>
      </c>
      <c r="E71" s="16">
        <v>68327740</v>
      </c>
      <c r="F71" s="16">
        <v>26424371</v>
      </c>
      <c r="G71" s="16">
        <v>26424371</v>
      </c>
      <c r="H71" s="18">
        <f t="shared" ref="H71:H78" si="8">G71-E71</f>
        <v>-41903369</v>
      </c>
      <c r="I71" s="17">
        <f t="shared" ref="I71:I78" si="9">IF((ISERROR(H71/E71)),"-     ",(H71/E71))</f>
        <v>-0.61327023255854796</v>
      </c>
    </row>
    <row r="72" spans="1:9" s="6" customFormat="1" ht="12.75" x14ac:dyDescent="0.25">
      <c r="A72" s="14" t="s">
        <v>84</v>
      </c>
      <c r="B72" s="19">
        <v>82359754</v>
      </c>
      <c r="C72" s="19">
        <v>73314030</v>
      </c>
      <c r="D72" s="19">
        <v>80896874</v>
      </c>
      <c r="E72" s="19">
        <v>85146829</v>
      </c>
      <c r="F72" s="19">
        <v>83888574</v>
      </c>
      <c r="G72" s="19">
        <v>82129029</v>
      </c>
      <c r="H72" s="21">
        <f t="shared" si="8"/>
        <v>-3017800</v>
      </c>
      <c r="I72" s="17">
        <f t="shared" si="9"/>
        <v>-3.5442306371738168E-2</v>
      </c>
    </row>
    <row r="73" spans="1:9" s="6" customFormat="1" ht="12.75" x14ac:dyDescent="0.25">
      <c r="A73" s="14" t="s">
        <v>85</v>
      </c>
      <c r="B73" s="19">
        <v>5870611</v>
      </c>
      <c r="C73" s="19">
        <v>5350832</v>
      </c>
      <c r="D73" s="19">
        <v>9742167</v>
      </c>
      <c r="E73" s="19">
        <v>9985121</v>
      </c>
      <c r="F73" s="19">
        <v>9800756</v>
      </c>
      <c r="G73" s="19">
        <v>9800756</v>
      </c>
      <c r="H73" s="21">
        <f t="shared" si="8"/>
        <v>-184365</v>
      </c>
      <c r="I73" s="17">
        <f t="shared" si="9"/>
        <v>-1.8463972544749331E-2</v>
      </c>
    </row>
    <row r="74" spans="1:9" s="6" customFormat="1" ht="12.75" x14ac:dyDescent="0.25">
      <c r="A74" s="14" t="s">
        <v>86</v>
      </c>
      <c r="B74" s="19">
        <v>38329840</v>
      </c>
      <c r="C74" s="19">
        <v>36015743</v>
      </c>
      <c r="D74" s="19">
        <v>42819296</v>
      </c>
      <c r="E74" s="19">
        <v>43825967</v>
      </c>
      <c r="F74" s="19">
        <v>41059182</v>
      </c>
      <c r="G74" s="19">
        <v>41059182</v>
      </c>
      <c r="H74" s="21">
        <f t="shared" si="8"/>
        <v>-2766785</v>
      </c>
      <c r="I74" s="17">
        <f t="shared" si="9"/>
        <v>-6.3131179740996926E-2</v>
      </c>
    </row>
    <row r="75" spans="1:9" s="6" customFormat="1" ht="12.75" x14ac:dyDescent="0.25">
      <c r="A75" s="14" t="s">
        <v>87</v>
      </c>
      <c r="B75" s="19">
        <v>196717557</v>
      </c>
      <c r="C75" s="19">
        <v>176332082</v>
      </c>
      <c r="D75" s="19">
        <v>189292804</v>
      </c>
      <c r="E75" s="19">
        <v>211674260</v>
      </c>
      <c r="F75" s="19">
        <v>195216903</v>
      </c>
      <c r="G75" s="19">
        <v>195216903</v>
      </c>
      <c r="H75" s="21">
        <f t="shared" si="8"/>
        <v>-16457357</v>
      </c>
      <c r="I75" s="17">
        <f t="shared" si="9"/>
        <v>-7.7748503762337468E-2</v>
      </c>
    </row>
    <row r="76" spans="1:9" s="11" customFormat="1" ht="12.75" x14ac:dyDescent="0.25">
      <c r="A76" s="14" t="s">
        <v>88</v>
      </c>
      <c r="B76" s="19">
        <v>26846747</v>
      </c>
      <c r="C76" s="19">
        <v>14615490</v>
      </c>
      <c r="D76" s="19">
        <v>22575354</v>
      </c>
      <c r="E76" s="19">
        <v>25752399</v>
      </c>
      <c r="F76" s="19">
        <v>21463661</v>
      </c>
      <c r="G76" s="19">
        <v>21463661</v>
      </c>
      <c r="H76" s="21">
        <f t="shared" si="8"/>
        <v>-4288738</v>
      </c>
      <c r="I76" s="17">
        <f t="shared" si="9"/>
        <v>-0.16653741657233564</v>
      </c>
    </row>
    <row r="77" spans="1:9" s="11" customFormat="1" ht="12.75" x14ac:dyDescent="0.25">
      <c r="A77" s="14" t="s">
        <v>89</v>
      </c>
      <c r="B77" s="19">
        <v>403231566</v>
      </c>
      <c r="C77" s="19">
        <v>370015613</v>
      </c>
      <c r="D77" s="19">
        <v>429758354</v>
      </c>
      <c r="E77" s="19">
        <v>418682578</v>
      </c>
      <c r="F77" s="19">
        <v>444716362</v>
      </c>
      <c r="G77" s="19">
        <v>444716362</v>
      </c>
      <c r="H77" s="24">
        <f t="shared" si="8"/>
        <v>26033784</v>
      </c>
      <c r="I77" s="23">
        <f t="shared" si="9"/>
        <v>6.2180241949307956E-2</v>
      </c>
    </row>
    <row r="78" spans="1:9" s="6" customFormat="1" ht="12.75" x14ac:dyDescent="0.25">
      <c r="A78" s="25" t="s">
        <v>24</v>
      </c>
      <c r="B78" s="47">
        <f t="shared" ref="B78:G78" si="10">SUM(B71:B77)</f>
        <v>816324641</v>
      </c>
      <c r="C78" s="47">
        <f t="shared" si="10"/>
        <v>704296097</v>
      </c>
      <c r="D78" s="47">
        <f t="shared" si="10"/>
        <v>800912589</v>
      </c>
      <c r="E78" s="47">
        <f t="shared" si="10"/>
        <v>863394894</v>
      </c>
      <c r="F78" s="47">
        <f t="shared" si="10"/>
        <v>822569809</v>
      </c>
      <c r="G78" s="47">
        <f t="shared" si="10"/>
        <v>820810264</v>
      </c>
      <c r="H78" s="28">
        <f t="shared" si="8"/>
        <v>-42584630</v>
      </c>
      <c r="I78" s="27">
        <f t="shared" si="9"/>
        <v>-4.932230928852354E-2</v>
      </c>
    </row>
    <row r="79" spans="1:9" s="6" customFormat="1" ht="7.5" customHeight="1" x14ac:dyDescent="0.25">
      <c r="A79" s="48"/>
      <c r="B79" s="28"/>
      <c r="C79" s="28"/>
      <c r="D79" s="28"/>
      <c r="E79" s="28"/>
      <c r="F79" s="28"/>
      <c r="G79" s="28"/>
      <c r="H79" s="28"/>
      <c r="I79" s="27"/>
    </row>
    <row r="80" spans="1:9" s="6" customFormat="1" ht="12.75" x14ac:dyDescent="0.25">
      <c r="A80" s="45" t="s">
        <v>25</v>
      </c>
      <c r="B80" s="46"/>
      <c r="C80" s="14"/>
      <c r="D80" s="14"/>
      <c r="E80" s="14"/>
      <c r="F80" s="14"/>
      <c r="G80" s="14"/>
      <c r="H80" s="43"/>
      <c r="I80" s="17"/>
    </row>
    <row r="81" spans="1:9" s="6" customFormat="1" ht="12.75" x14ac:dyDescent="0.25">
      <c r="A81" s="14" t="s">
        <v>90</v>
      </c>
      <c r="B81" s="16">
        <v>97560730</v>
      </c>
      <c r="C81" s="16">
        <v>91477954</v>
      </c>
      <c r="D81" s="16">
        <v>98697646</v>
      </c>
      <c r="E81" s="16">
        <v>96144371</v>
      </c>
      <c r="F81" s="16">
        <v>98676187</v>
      </c>
      <c r="G81" s="16">
        <v>98676187</v>
      </c>
      <c r="H81" s="18">
        <f t="shared" ref="H81:H85" si="11">G81-E81</f>
        <v>2531816</v>
      </c>
      <c r="I81" s="17">
        <f t="shared" ref="I81:I86" si="12">IF((ISERROR(H81/E81)),"-     ",(H81/E81))</f>
        <v>2.6333481343385149E-2</v>
      </c>
    </row>
    <row r="82" spans="1:9" s="6" customFormat="1" ht="12.75" x14ac:dyDescent="0.25">
      <c r="A82" s="14" t="s">
        <v>91</v>
      </c>
      <c r="B82" s="19">
        <v>20906350</v>
      </c>
      <c r="C82" s="19">
        <v>17662918</v>
      </c>
      <c r="D82" s="19">
        <v>23510500</v>
      </c>
      <c r="E82" s="19">
        <v>23510500</v>
      </c>
      <c r="F82" s="19">
        <v>25550727</v>
      </c>
      <c r="G82" s="19">
        <v>25550727</v>
      </c>
      <c r="H82" s="21">
        <f>G82-E82</f>
        <v>2040227</v>
      </c>
      <c r="I82" s="17">
        <f t="shared" si="12"/>
        <v>8.6779396439888565E-2</v>
      </c>
    </row>
    <row r="83" spans="1:9" s="6" customFormat="1" ht="12.75" x14ac:dyDescent="0.25">
      <c r="A83" s="14" t="s">
        <v>92</v>
      </c>
      <c r="B83" s="19">
        <v>26318820</v>
      </c>
      <c r="C83" s="19">
        <v>26087284</v>
      </c>
      <c r="D83" s="19">
        <v>26218147</v>
      </c>
      <c r="E83" s="19">
        <v>26218147</v>
      </c>
      <c r="F83" s="19">
        <v>25784734</v>
      </c>
      <c r="G83" s="19">
        <v>25784734</v>
      </c>
      <c r="H83" s="21">
        <f>G83-E83</f>
        <v>-433413</v>
      </c>
      <c r="I83" s="17">
        <f t="shared" si="12"/>
        <v>-1.653103096874085E-2</v>
      </c>
    </row>
    <row r="84" spans="1:9" s="6" customFormat="1" ht="12.75" x14ac:dyDescent="0.25">
      <c r="A84" s="14" t="s">
        <v>93</v>
      </c>
      <c r="B84" s="19">
        <v>134052309</v>
      </c>
      <c r="C84" s="19">
        <v>86272087</v>
      </c>
      <c r="D84" s="19">
        <v>74650000</v>
      </c>
      <c r="E84" s="19">
        <v>122430222</v>
      </c>
      <c r="F84" s="19">
        <v>69339663</v>
      </c>
      <c r="G84" s="19">
        <v>69339663</v>
      </c>
      <c r="H84" s="21">
        <f t="shared" si="11"/>
        <v>-53090559</v>
      </c>
      <c r="I84" s="17">
        <f t="shared" si="12"/>
        <v>-0.43363932640749436</v>
      </c>
    </row>
    <row r="85" spans="1:9" s="6" customFormat="1" ht="12.75" x14ac:dyDescent="0.25">
      <c r="A85" s="14" t="s">
        <v>94</v>
      </c>
      <c r="B85" s="22">
        <v>27648702</v>
      </c>
      <c r="C85" s="22">
        <v>16030594</v>
      </c>
      <c r="D85" s="22">
        <v>104993827</v>
      </c>
      <c r="E85" s="22">
        <v>138772965</v>
      </c>
      <c r="F85" s="22">
        <v>0</v>
      </c>
      <c r="G85" s="22">
        <v>0</v>
      </c>
      <c r="H85" s="24">
        <f t="shared" si="11"/>
        <v>-138772965</v>
      </c>
      <c r="I85" s="23">
        <f t="shared" si="12"/>
        <v>-1</v>
      </c>
    </row>
    <row r="86" spans="1:9" s="6" customFormat="1" ht="12.75" x14ac:dyDescent="0.25">
      <c r="A86" s="25" t="s">
        <v>26</v>
      </c>
      <c r="B86" s="26">
        <f t="shared" ref="B86:G86" si="13">SUM(B81:B85)</f>
        <v>306486911</v>
      </c>
      <c r="C86" s="26">
        <f t="shared" si="13"/>
        <v>237530837</v>
      </c>
      <c r="D86" s="26">
        <f t="shared" si="13"/>
        <v>328070120</v>
      </c>
      <c r="E86" s="26">
        <f t="shared" si="13"/>
        <v>407076205</v>
      </c>
      <c r="F86" s="26">
        <f t="shared" si="13"/>
        <v>219351311</v>
      </c>
      <c r="G86" s="26">
        <f t="shared" si="13"/>
        <v>219351311</v>
      </c>
      <c r="H86" s="28">
        <f>G86-E86</f>
        <v>-187724894</v>
      </c>
      <c r="I86" s="27">
        <f t="shared" si="12"/>
        <v>-0.46115418119317486</v>
      </c>
    </row>
    <row r="87" spans="1:9" s="6" customFormat="1" ht="7.5" customHeight="1" x14ac:dyDescent="0.25">
      <c r="A87" s="11"/>
      <c r="B87" s="11"/>
      <c r="C87" s="11"/>
      <c r="D87" s="11"/>
      <c r="E87" s="11"/>
      <c r="F87" s="11"/>
      <c r="G87" s="11"/>
      <c r="H87" s="43"/>
      <c r="I87" s="27"/>
    </row>
    <row r="88" spans="1:9" s="6" customFormat="1" ht="12.75" x14ac:dyDescent="0.25">
      <c r="A88" s="25" t="s">
        <v>27</v>
      </c>
      <c r="B88" s="28">
        <f t="shared" ref="B88:G88" si="14">B78+B86</f>
        <v>1122811552</v>
      </c>
      <c r="C88" s="28">
        <f t="shared" si="14"/>
        <v>941826934</v>
      </c>
      <c r="D88" s="28">
        <f t="shared" si="14"/>
        <v>1128982709</v>
      </c>
      <c r="E88" s="28">
        <f t="shared" si="14"/>
        <v>1270471099</v>
      </c>
      <c r="F88" s="28">
        <f t="shared" si="14"/>
        <v>1041921120</v>
      </c>
      <c r="G88" s="28">
        <f t="shared" si="14"/>
        <v>1040161575</v>
      </c>
      <c r="H88" s="28">
        <f>G88-E88</f>
        <v>-230309524</v>
      </c>
      <c r="I88" s="27">
        <f>IF((ISERROR(H88/E88)),"-     ",(H88/E88))</f>
        <v>-0.18127883757550947</v>
      </c>
    </row>
    <row r="89" spans="1:9" s="6" customFormat="1" ht="9" customHeight="1" x14ac:dyDescent="0.25">
      <c r="A89" s="11"/>
      <c r="B89" s="30"/>
      <c r="C89" s="18"/>
      <c r="D89" s="11"/>
      <c r="E89" s="18"/>
      <c r="F89" s="11"/>
      <c r="G89" s="11"/>
      <c r="H89" s="11"/>
      <c r="I89" s="17"/>
    </row>
    <row r="90" spans="1:9" s="6" customFormat="1" ht="12" customHeight="1" x14ac:dyDescent="0.25">
      <c r="A90" s="29" t="s">
        <v>28</v>
      </c>
      <c r="B90" s="30"/>
      <c r="C90" s="11"/>
      <c r="D90" s="11"/>
      <c r="E90" s="11"/>
      <c r="F90" s="11"/>
      <c r="G90" s="11"/>
      <c r="H90" s="43"/>
      <c r="I90" s="17"/>
    </row>
    <row r="91" spans="1:9" s="6" customFormat="1" ht="7.5" customHeight="1" x14ac:dyDescent="0.25">
      <c r="A91" s="11"/>
      <c r="B91" s="30"/>
      <c r="C91" s="18"/>
      <c r="D91" s="11"/>
      <c r="E91" s="18"/>
      <c r="F91" s="11"/>
      <c r="G91" s="11"/>
      <c r="H91" s="11"/>
      <c r="I91" s="17"/>
    </row>
    <row r="92" spans="1:9" s="6" customFormat="1" ht="12" customHeight="1" x14ac:dyDescent="0.25">
      <c r="A92" s="45" t="s">
        <v>29</v>
      </c>
      <c r="B92" s="46"/>
      <c r="C92" s="14"/>
      <c r="D92" s="14"/>
      <c r="E92" s="14"/>
      <c r="F92" s="14"/>
      <c r="G92" s="14"/>
      <c r="H92" s="43"/>
      <c r="I92" s="17"/>
    </row>
    <row r="93" spans="1:9" s="6" customFormat="1" ht="12" customHeight="1" x14ac:dyDescent="0.25">
      <c r="A93" s="14" t="s">
        <v>95</v>
      </c>
      <c r="B93" s="31">
        <v>11047464</v>
      </c>
      <c r="C93" s="16">
        <v>10186839</v>
      </c>
      <c r="D93" s="16">
        <v>11402824</v>
      </c>
      <c r="E93" s="16">
        <v>11529035</v>
      </c>
      <c r="F93" s="16">
        <v>11441307</v>
      </c>
      <c r="G93" s="16">
        <v>11441307</v>
      </c>
      <c r="H93" s="40">
        <f>G93-E93</f>
        <v>-87728</v>
      </c>
      <c r="I93" s="32">
        <f>IF((ISERROR(H93/E93)),"-     ",(H93/E93))</f>
        <v>-7.6093098858664235E-3</v>
      </c>
    </row>
    <row r="94" spans="1:9" s="6" customFormat="1" ht="12.75" customHeight="1" x14ac:dyDescent="0.25">
      <c r="A94" s="36" t="s">
        <v>96</v>
      </c>
      <c r="B94" s="22">
        <v>4529965</v>
      </c>
      <c r="C94" s="22">
        <v>4529965</v>
      </c>
      <c r="D94" s="22">
        <v>5531544</v>
      </c>
      <c r="E94" s="22">
        <v>5531544</v>
      </c>
      <c r="F94" s="22">
        <v>5867626</v>
      </c>
      <c r="G94" s="22">
        <v>5218739</v>
      </c>
      <c r="H94" s="24">
        <f>G94-E94</f>
        <v>-312805</v>
      </c>
      <c r="I94" s="23">
        <f>IF((ISERROR(H94/E94)),"-     ",(H94/E94))</f>
        <v>-5.6549310644550599E-2</v>
      </c>
    </row>
    <row r="95" spans="1:9" s="6" customFormat="1" ht="12" customHeight="1" x14ac:dyDescent="0.25">
      <c r="A95" s="25" t="s">
        <v>30</v>
      </c>
      <c r="B95" s="26">
        <f t="shared" ref="B95:G95" si="15">SUM(B93:B94)</f>
        <v>15577429</v>
      </c>
      <c r="C95" s="26">
        <f t="shared" si="15"/>
        <v>14716804</v>
      </c>
      <c r="D95" s="26">
        <f t="shared" si="15"/>
        <v>16934368</v>
      </c>
      <c r="E95" s="26">
        <f t="shared" si="15"/>
        <v>17060579</v>
      </c>
      <c r="F95" s="26">
        <f t="shared" si="15"/>
        <v>17308933</v>
      </c>
      <c r="G95" s="26">
        <f t="shared" si="15"/>
        <v>16660046</v>
      </c>
      <c r="H95" s="28">
        <f>G95-E95</f>
        <v>-400533</v>
      </c>
      <c r="I95" s="27">
        <f>IF((ISERROR(H95/E95)),"-     ",(H95/E95))</f>
        <v>-2.3477104733667011E-2</v>
      </c>
    </row>
    <row r="96" spans="1:9" s="6" customFormat="1" ht="7.5" customHeight="1" x14ac:dyDescent="0.25">
      <c r="A96" s="11"/>
      <c r="B96" s="30"/>
      <c r="C96" s="11"/>
      <c r="D96" s="11"/>
      <c r="E96" s="11"/>
      <c r="F96" s="11"/>
      <c r="G96" s="11"/>
      <c r="H96" s="43"/>
      <c r="I96" s="17"/>
    </row>
    <row r="97" spans="1:9" s="6" customFormat="1" ht="12" customHeight="1" x14ac:dyDescent="0.25">
      <c r="A97" s="45" t="s">
        <v>31</v>
      </c>
      <c r="B97" s="46"/>
      <c r="C97" s="14"/>
      <c r="D97" s="14"/>
      <c r="E97" s="14"/>
      <c r="F97" s="14"/>
      <c r="G97" s="14"/>
      <c r="H97" s="43"/>
      <c r="I97" s="17"/>
    </row>
    <row r="98" spans="1:9" s="6" customFormat="1" ht="12" customHeight="1" x14ac:dyDescent="0.25">
      <c r="A98" s="14" t="s">
        <v>97</v>
      </c>
      <c r="B98" s="16">
        <v>306730875</v>
      </c>
      <c r="C98" s="16">
        <v>291111401</v>
      </c>
      <c r="D98" s="16">
        <v>316052401</v>
      </c>
      <c r="E98" s="16">
        <v>316052401</v>
      </c>
      <c r="F98" s="16">
        <v>340357173</v>
      </c>
      <c r="G98" s="16">
        <v>340357173</v>
      </c>
      <c r="H98" s="18">
        <f>G98-E98</f>
        <v>24304772</v>
      </c>
      <c r="I98" s="17">
        <f t="shared" ref="I98:I104" si="16">IF((ISERROR(H98/E98)),"-     ",(H98/E98))</f>
        <v>7.6901083247901028E-2</v>
      </c>
    </row>
    <row r="99" spans="1:9" s="6" customFormat="1" ht="12" customHeight="1" x14ac:dyDescent="0.25">
      <c r="A99" s="14" t="s">
        <v>98</v>
      </c>
      <c r="B99" s="19">
        <v>103558966</v>
      </c>
      <c r="C99" s="19">
        <v>95706315</v>
      </c>
      <c r="D99" s="19">
        <v>107670019</v>
      </c>
      <c r="E99" s="19">
        <v>107670019</v>
      </c>
      <c r="F99" s="19">
        <v>110660617</v>
      </c>
      <c r="G99" s="19">
        <v>110660617</v>
      </c>
      <c r="H99" s="21">
        <f t="shared" ref="H99:H102" si="17">G99-E99</f>
        <v>2990598</v>
      </c>
      <c r="I99" s="17">
        <f t="shared" si="16"/>
        <v>2.7775587185509831E-2</v>
      </c>
    </row>
    <row r="100" spans="1:9" s="6" customFormat="1" ht="12" customHeight="1" x14ac:dyDescent="0.25">
      <c r="A100" s="14" t="s">
        <v>99</v>
      </c>
      <c r="B100" s="19">
        <v>77675496</v>
      </c>
      <c r="C100" s="19">
        <v>74569771</v>
      </c>
      <c r="D100" s="19">
        <v>84233227</v>
      </c>
      <c r="E100" s="19">
        <v>84233227</v>
      </c>
      <c r="F100" s="19">
        <v>89398036</v>
      </c>
      <c r="G100" s="19">
        <v>89398036</v>
      </c>
      <c r="H100" s="21">
        <f t="shared" si="17"/>
        <v>5164809</v>
      </c>
      <c r="I100" s="17">
        <f t="shared" si="16"/>
        <v>6.1315577996317296E-2</v>
      </c>
    </row>
    <row r="101" spans="1:9" s="6" customFormat="1" ht="12" customHeight="1" x14ac:dyDescent="0.25">
      <c r="A101" s="14" t="s">
        <v>100</v>
      </c>
      <c r="B101" s="19">
        <v>14120060</v>
      </c>
      <c r="C101" s="19">
        <v>18532437</v>
      </c>
      <c r="D101" s="19">
        <v>10317370</v>
      </c>
      <c r="E101" s="19">
        <v>16643370</v>
      </c>
      <c r="F101" s="19">
        <v>11069125</v>
      </c>
      <c r="G101" s="19">
        <v>11069125</v>
      </c>
      <c r="H101" s="21">
        <f t="shared" si="17"/>
        <v>-5574245</v>
      </c>
      <c r="I101" s="17">
        <f t="shared" si="16"/>
        <v>-0.33492285516695236</v>
      </c>
    </row>
    <row r="102" spans="1:9" s="11" customFormat="1" ht="12" customHeight="1" x14ac:dyDescent="0.25">
      <c r="A102" s="14" t="s">
        <v>101</v>
      </c>
      <c r="B102" s="20">
        <v>198323622</v>
      </c>
      <c r="C102" s="20">
        <v>187974538</v>
      </c>
      <c r="D102" s="20">
        <v>208671625</v>
      </c>
      <c r="E102" s="20">
        <v>200143274</v>
      </c>
      <c r="F102" s="20">
        <v>209642722</v>
      </c>
      <c r="G102" s="20">
        <v>209642722</v>
      </c>
      <c r="H102" s="21">
        <f t="shared" si="17"/>
        <v>9499448</v>
      </c>
      <c r="I102" s="32">
        <f t="shared" si="16"/>
        <v>4.7463238759649751E-2</v>
      </c>
    </row>
    <row r="103" spans="1:9" s="11" customFormat="1" ht="12.75" x14ac:dyDescent="0.25">
      <c r="A103" s="14" t="s">
        <v>102</v>
      </c>
      <c r="B103" s="22">
        <v>16779500</v>
      </c>
      <c r="C103" s="22">
        <v>16775656</v>
      </c>
      <c r="D103" s="22">
        <v>17494500</v>
      </c>
      <c r="E103" s="22">
        <v>17494500</v>
      </c>
      <c r="F103" s="22">
        <v>22263500</v>
      </c>
      <c r="G103" s="22">
        <v>22263500</v>
      </c>
      <c r="H103" s="24">
        <f>G103-E103</f>
        <v>4769000</v>
      </c>
      <c r="I103" s="23">
        <f t="shared" si="16"/>
        <v>0.27259995998742464</v>
      </c>
    </row>
    <row r="104" spans="1:9" s="6" customFormat="1" ht="12" customHeight="1" x14ac:dyDescent="0.25">
      <c r="A104" s="25" t="s">
        <v>32</v>
      </c>
      <c r="B104" s="26">
        <f t="shared" ref="B104:G104" si="18">SUM(B98:B103)</f>
        <v>717188519</v>
      </c>
      <c r="C104" s="26">
        <f t="shared" si="18"/>
        <v>684670118</v>
      </c>
      <c r="D104" s="26">
        <f t="shared" si="18"/>
        <v>744439142</v>
      </c>
      <c r="E104" s="26">
        <f t="shared" si="18"/>
        <v>742236791</v>
      </c>
      <c r="F104" s="26">
        <f t="shared" si="18"/>
        <v>783391173</v>
      </c>
      <c r="G104" s="26">
        <f t="shared" si="18"/>
        <v>783391173</v>
      </c>
      <c r="H104" s="28">
        <f>G104-E104</f>
        <v>41154382</v>
      </c>
      <c r="I104" s="27">
        <f t="shared" si="16"/>
        <v>5.544643232323955E-2</v>
      </c>
    </row>
    <row r="105" spans="1:9" s="6" customFormat="1" ht="7.5" customHeight="1" x14ac:dyDescent="0.25">
      <c r="A105" s="11"/>
      <c r="B105" s="18"/>
      <c r="C105" s="40"/>
      <c r="D105" s="40"/>
      <c r="E105" s="40"/>
      <c r="F105" s="40"/>
      <c r="G105" s="40"/>
      <c r="H105" s="18"/>
      <c r="I105" s="17"/>
    </row>
    <row r="106" spans="1:9" s="6" customFormat="1" ht="12" customHeight="1" x14ac:dyDescent="0.25">
      <c r="A106" s="25" t="s">
        <v>33</v>
      </c>
      <c r="B106" s="28">
        <f t="shared" ref="B106:G106" si="19">B95+B104</f>
        <v>732765948</v>
      </c>
      <c r="C106" s="28">
        <f t="shared" si="19"/>
        <v>699386922</v>
      </c>
      <c r="D106" s="28">
        <f t="shared" si="19"/>
        <v>761373510</v>
      </c>
      <c r="E106" s="28">
        <f t="shared" si="19"/>
        <v>759297370</v>
      </c>
      <c r="F106" s="28">
        <f t="shared" si="19"/>
        <v>800700106</v>
      </c>
      <c r="G106" s="28">
        <f t="shared" si="19"/>
        <v>800051219</v>
      </c>
      <c r="H106" s="28">
        <f>G106-E106</f>
        <v>40753849</v>
      </c>
      <c r="I106" s="27">
        <f>IF((ISERROR(H106/E106)),"-     ",(H106/E106))</f>
        <v>5.3673107019980855E-2</v>
      </c>
    </row>
    <row r="107" spans="1:9" s="6" customFormat="1" ht="5.0999999999999996" customHeight="1" x14ac:dyDescent="0.25">
      <c r="A107" s="11"/>
      <c r="B107" s="11"/>
      <c r="C107" s="11"/>
      <c r="D107" s="11"/>
      <c r="E107" s="11"/>
      <c r="F107" s="11"/>
      <c r="G107" s="11"/>
      <c r="H107" s="43"/>
      <c r="I107" s="17"/>
    </row>
    <row r="108" spans="1:9" s="6" customFormat="1" ht="12" customHeight="1" thickBot="1" x14ac:dyDescent="0.3">
      <c r="A108" s="49" t="s">
        <v>34</v>
      </c>
      <c r="B108" s="50">
        <f t="shared" ref="B108:G108" si="20">B106+B88+B66</f>
        <v>9189617586</v>
      </c>
      <c r="C108" s="50">
        <f t="shared" si="20"/>
        <v>7071739755</v>
      </c>
      <c r="D108" s="50">
        <f t="shared" si="20"/>
        <v>7471661174</v>
      </c>
      <c r="E108" s="50">
        <f t="shared" si="20"/>
        <v>9826315711</v>
      </c>
      <c r="F108" s="50">
        <f t="shared" si="20"/>
        <v>7590384256</v>
      </c>
      <c r="G108" s="50">
        <f t="shared" si="20"/>
        <v>7590796748</v>
      </c>
      <c r="H108" s="50">
        <f>G108-E108</f>
        <v>-2235518963</v>
      </c>
      <c r="I108" s="51">
        <f>IF((ISERROR(H108/E108)),"-     ",(H108/E108))</f>
        <v>-0.22750327068134643</v>
      </c>
    </row>
    <row r="109" spans="1:9" s="6" customFormat="1" ht="4.5" customHeight="1" x14ac:dyDescent="0.25">
      <c r="A109" s="11"/>
      <c r="B109" s="11"/>
      <c r="C109" s="11"/>
      <c r="D109" s="11"/>
      <c r="E109" s="11"/>
      <c r="F109" s="11"/>
      <c r="G109" s="11"/>
      <c r="H109" s="43"/>
      <c r="I109" s="17"/>
    </row>
    <row r="110" spans="1:9" s="6" customFormat="1" ht="14.25" customHeight="1" x14ac:dyDescent="0.25">
      <c r="A110" s="25" t="s">
        <v>35</v>
      </c>
      <c r="B110" s="28">
        <f t="shared" ref="B110:G110" si="21">-1*B78</f>
        <v>-816324641</v>
      </c>
      <c r="C110" s="28">
        <f t="shared" si="21"/>
        <v>-704296097</v>
      </c>
      <c r="D110" s="28">
        <f t="shared" si="21"/>
        <v>-800912589</v>
      </c>
      <c r="E110" s="28">
        <f t="shared" si="21"/>
        <v>-863394894</v>
      </c>
      <c r="F110" s="28">
        <f t="shared" si="21"/>
        <v>-822569809</v>
      </c>
      <c r="G110" s="28">
        <f t="shared" si="21"/>
        <v>-820810264</v>
      </c>
      <c r="H110" s="28">
        <f>G110-E110</f>
        <v>42584630</v>
      </c>
      <c r="I110" s="27">
        <f>IF((ISERROR(H110/E110)),"-     ",(H110/E110))</f>
        <v>-4.932230928852354E-2</v>
      </c>
    </row>
    <row r="111" spans="1:9" s="6" customFormat="1" ht="5.0999999999999996" customHeight="1" x14ac:dyDescent="0.25">
      <c r="A111" s="11"/>
      <c r="B111" s="11"/>
      <c r="C111" s="11"/>
      <c r="D111" s="11"/>
      <c r="E111" s="11"/>
      <c r="F111" s="11"/>
      <c r="G111" s="11"/>
      <c r="H111" s="43"/>
      <c r="I111" s="17"/>
    </row>
    <row r="112" spans="1:9" s="6" customFormat="1" ht="12" customHeight="1" thickBot="1" x14ac:dyDescent="0.3">
      <c r="A112" s="52" t="s">
        <v>36</v>
      </c>
      <c r="B112" s="50">
        <f t="shared" ref="B112:G112" si="22">B108+B110</f>
        <v>8373292945</v>
      </c>
      <c r="C112" s="50">
        <f t="shared" si="22"/>
        <v>6367443658</v>
      </c>
      <c r="D112" s="50">
        <f t="shared" si="22"/>
        <v>6670748585</v>
      </c>
      <c r="E112" s="50">
        <f t="shared" si="22"/>
        <v>8962920817</v>
      </c>
      <c r="F112" s="50">
        <f t="shared" si="22"/>
        <v>6767814447</v>
      </c>
      <c r="G112" s="50">
        <f t="shared" si="22"/>
        <v>6769986484</v>
      </c>
      <c r="H112" s="50">
        <f>G112-E112</f>
        <v>-2192934333</v>
      </c>
      <c r="I112" s="51">
        <f>IF((ISERROR(H112/E112)),"-     ",(H112/E112))</f>
        <v>-0.24466737771917549</v>
      </c>
    </row>
    <row r="113" spans="1:9" ht="10.5" customHeight="1" x14ac:dyDescent="0.3">
      <c r="A113" s="11"/>
      <c r="B113" s="53"/>
      <c r="C113" s="53"/>
      <c r="D113" s="53"/>
      <c r="E113" s="53"/>
      <c r="F113" s="53"/>
      <c r="G113" s="53"/>
      <c r="H113" s="11"/>
      <c r="I113" s="54"/>
    </row>
    <row r="114" spans="1:9" s="6" customFormat="1" ht="24.75" customHeight="1" x14ac:dyDescent="0.25">
      <c r="A114" s="61"/>
      <c r="B114" s="62"/>
      <c r="C114" s="62"/>
      <c r="D114" s="62"/>
      <c r="E114" s="62"/>
      <c r="F114" s="62"/>
      <c r="G114" s="62"/>
      <c r="H114" s="63"/>
      <c r="I114" s="63"/>
    </row>
    <row r="115" spans="1:9" ht="24.75" customHeight="1" x14ac:dyDescent="0.3">
      <c r="A115" s="64"/>
      <c r="B115" s="65"/>
      <c r="C115" s="65"/>
      <c r="D115" s="65"/>
      <c r="E115" s="65"/>
      <c r="F115" s="65"/>
      <c r="G115" s="65"/>
      <c r="H115" s="66"/>
      <c r="I115" s="66"/>
    </row>
    <row r="116" spans="1:9" s="56" customFormat="1" x14ac:dyDescent="0.3">
      <c r="A116" s="11"/>
      <c r="B116" s="11"/>
      <c r="C116" s="28"/>
      <c r="D116" s="11"/>
      <c r="E116" s="28"/>
      <c r="F116" s="11"/>
      <c r="G116" s="11"/>
      <c r="H116" s="11"/>
      <c r="I116" s="54"/>
    </row>
    <row r="117" spans="1:9" s="56" customFormat="1" x14ac:dyDescent="0.3">
      <c r="A117" s="11"/>
      <c r="B117" s="11"/>
      <c r="C117" s="18"/>
      <c r="D117" s="18"/>
      <c r="E117" s="18"/>
      <c r="F117" s="11"/>
      <c r="G117" s="11"/>
      <c r="H117" s="11"/>
      <c r="I117" s="54"/>
    </row>
    <row r="118" spans="1:9" x14ac:dyDescent="0.3">
      <c r="A118" s="10"/>
      <c r="B118" s="11"/>
      <c r="C118" s="57"/>
      <c r="D118" s="35"/>
      <c r="E118" s="35"/>
      <c r="F118" s="35"/>
      <c r="G118" s="35"/>
      <c r="H118" s="11"/>
      <c r="I118" s="54"/>
    </row>
    <row r="119" spans="1:9" x14ac:dyDescent="0.3">
      <c r="A119" s="10"/>
      <c r="B119" s="11"/>
      <c r="C119" s="10"/>
      <c r="D119" s="11"/>
      <c r="E119" s="11"/>
      <c r="F119" s="11"/>
      <c r="G119" s="11"/>
      <c r="H119" s="11"/>
      <c r="I119" s="54"/>
    </row>
    <row r="120" spans="1:9" x14ac:dyDescent="0.3">
      <c r="A120" s="10"/>
      <c r="B120" s="11"/>
      <c r="C120" s="58"/>
      <c r="D120" s="58"/>
      <c r="E120" s="58"/>
      <c r="F120" s="58"/>
      <c r="G120" s="58"/>
      <c r="H120" s="11"/>
      <c r="I120" s="54"/>
    </row>
    <row r="121" spans="1:9" x14ac:dyDescent="0.3">
      <c r="A121" s="10"/>
      <c r="B121" s="11"/>
      <c r="C121" s="10"/>
      <c r="D121" s="11"/>
      <c r="E121" s="11"/>
      <c r="F121" s="11"/>
      <c r="G121" s="11"/>
      <c r="H121" s="11"/>
      <c r="I121" s="54"/>
    </row>
    <row r="122" spans="1:9" x14ac:dyDescent="0.3">
      <c r="A122" s="10"/>
      <c r="B122" s="11"/>
      <c r="C122" s="10"/>
      <c r="D122" s="11"/>
      <c r="E122" s="11"/>
      <c r="F122" s="11"/>
      <c r="G122" s="11"/>
      <c r="H122" s="11"/>
      <c r="I122" s="54"/>
    </row>
    <row r="123" spans="1:9" x14ac:dyDescent="0.3">
      <c r="A123" s="10"/>
      <c r="B123" s="18"/>
      <c r="C123" s="18"/>
      <c r="D123" s="18"/>
      <c r="E123" s="18"/>
      <c r="F123" s="18"/>
      <c r="G123" s="11"/>
      <c r="H123" s="11"/>
      <c r="I123" s="54"/>
    </row>
  </sheetData>
  <mergeCells count="2">
    <mergeCell ref="A114:I114"/>
    <mergeCell ref="A115:I115"/>
  </mergeCells>
  <printOptions horizontalCentered="1"/>
  <pageMargins left="0.75" right="0.75" top="0.7" bottom="0.7" header="0.3" footer="0.3"/>
  <pageSetup scale="83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Approp Expend by Fund</vt:lpstr>
      <vt:lpstr>'Approp Expend by Fund'!Print_Area</vt:lpstr>
      <vt:lpstr>'Approp Expend by Fund'!Print_Titles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Keoho, Rebecca</dc:creator>
  <cp:lastModifiedBy>Detweiler, Geoffrey</cp:lastModifiedBy>
  <dcterms:created xsi:type="dcterms:W3CDTF">2017-06-16T17:46:45Z</dcterms:created>
  <dcterms:modified xsi:type="dcterms:W3CDTF">2017-06-21T15:01:12Z</dcterms:modified>
</cp:coreProperties>
</file>