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T:\CoC (Continuum of Care)\Monitoring &amp; Evaluation\Monitoring &amp; Evlauation - Tools &amp; Training\2023 Monitoring &amp; Evaluation - Tools &amp; Training\"/>
    </mc:Choice>
  </mc:AlternateContent>
  <xr:revisionPtr revIDLastSave="0" documentId="13_ncr:1_{922D834F-8801-4DE7-A33D-442E05816CD8}" xr6:coauthVersionLast="47" xr6:coauthVersionMax="47" xr10:uidLastSave="{00000000-0000-0000-0000-000000000000}"/>
  <bookViews>
    <workbookView xWindow="-28920" yWindow="-120" windowWidth="29040" windowHeight="15840" tabRatio="777" activeTab="2" xr2:uid="{00000000-000D-0000-FFFF-FFFF00000000}"/>
  </bookViews>
  <sheets>
    <sheet name="INSTRUCTIONS" sheetId="1" r:id="rId1"/>
    <sheet name="PART 1 - AGENCY Component" sheetId="2" r:id="rId2"/>
    <sheet name="PART 2 - PROJECT Component" sheetId="5" r:id="rId3"/>
    <sheet name="ATTACHMENTS" sheetId="4" r:id="rId4"/>
    <sheet name="Directions for Part 2" sheetId="14" r:id="rId5"/>
    <sheet name="Scoring Rubric" sheetId="6" state="hidden" r:id="rId6"/>
    <sheet name="SCORING Summary" sheetId="7" state="hidden" r:id="rId7"/>
    <sheet name="RESPONSE Summary" sheetId="8" state="hidden" r:id="rId8"/>
    <sheet name="Lists" sheetId="3" state="hidden" r:id="rId9"/>
    <sheet name="Project list" sheetId="10" state="hidden" r:id="rId10"/>
  </sheets>
  <externalReferences>
    <externalReference r:id="rId11"/>
  </externalReferences>
  <definedNames>
    <definedName name="_xlnm._FilterDatabase" localSheetId="9" hidden="1">'Project list'!$A$1:$K$41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7" i="5" l="1"/>
  <c r="J312" i="5" l="1"/>
  <c r="CG11" i="8" s="1"/>
  <c r="J25" i="5"/>
  <c r="H25" i="5"/>
  <c r="G31" i="5"/>
  <c r="Q16" i="5"/>
  <c r="L255" i="5"/>
  <c r="T255" i="5" s="1"/>
  <c r="T284" i="5"/>
  <c r="L267" i="5"/>
  <c r="T267" i="5" s="1"/>
  <c r="T241" i="5"/>
  <c r="J154" i="5"/>
  <c r="L154" i="5" s="1"/>
  <c r="L124" i="5"/>
  <c r="L146" i="5"/>
  <c r="L148" i="5"/>
  <c r="L150" i="5"/>
  <c r="H24" i="5"/>
  <c r="J24" i="5"/>
  <c r="F37" i="5"/>
  <c r="F11" i="8" s="1"/>
  <c r="H26" i="5"/>
  <c r="H27" i="5"/>
  <c r="H28" i="5"/>
  <c r="H29" i="5"/>
  <c r="F31" i="5"/>
  <c r="M10" i="6"/>
  <c r="I10" i="6"/>
  <c r="CN11" i="8"/>
  <c r="CM11" i="8"/>
  <c r="CL11" i="8"/>
  <c r="CK11" i="8"/>
  <c r="CJ11" i="8"/>
  <c r="CI11" i="8"/>
  <c r="CE11" i="8"/>
  <c r="T239" i="5" l="1"/>
  <c r="BL11" i="8"/>
  <c r="L312" i="5"/>
  <c r="T312" i="5" s="1"/>
  <c r="H31" i="5"/>
  <c r="L25" i="5" s="1"/>
  <c r="CC11" i="8"/>
  <c r="BM11" i="8"/>
  <c r="BK11" i="8"/>
  <c r="AS11" i="8"/>
  <c r="AR11" i="8"/>
  <c r="AQ11" i="8"/>
  <c r="AP11" i="8"/>
  <c r="AN11" i="8"/>
  <c r="AM11" i="8"/>
  <c r="AL11" i="8"/>
  <c r="AK11" i="8"/>
  <c r="AJ11" i="8"/>
  <c r="AI11" i="8"/>
  <c r="AH11" i="8"/>
  <c r="AG11" i="8"/>
  <c r="J173" i="5"/>
  <c r="AO11" i="8" s="1"/>
  <c r="AC11" i="8"/>
  <c r="U11" i="8"/>
  <c r="K11" i="8"/>
  <c r="M11" i="8"/>
  <c r="L11" i="8"/>
  <c r="L152" i="5" l="1"/>
  <c r="J184" i="5" l="1"/>
  <c r="L142" i="5"/>
  <c r="L161" i="5"/>
  <c r="T121" i="5"/>
  <c r="L305" i="5"/>
  <c r="CD11" i="8" s="1"/>
  <c r="L182" i="5" l="1"/>
  <c r="AT11" i="8"/>
  <c r="L171" i="5"/>
  <c r="L180" i="5"/>
  <c r="L167" i="5"/>
  <c r="L157" i="5"/>
  <c r="L176" i="5"/>
  <c r="L178" i="5"/>
  <c r="L159" i="5"/>
  <c r="L163" i="5"/>
  <c r="L165" i="5"/>
  <c r="L169" i="5"/>
  <c r="L295" i="5"/>
  <c r="L298" i="5"/>
  <c r="L291" i="5"/>
  <c r="BR11" i="8" s="1"/>
  <c r="L293" i="5"/>
  <c r="L289" i="5"/>
  <c r="L300" i="5" l="1"/>
  <c r="L302" i="5"/>
  <c r="L307" i="5"/>
  <c r="L309" i="5"/>
  <c r="CF11" i="8" s="1"/>
  <c r="CH11" i="8"/>
  <c r="AW11" i="7" l="1"/>
  <c r="CB11" i="8"/>
  <c r="CA11" i="8"/>
  <c r="BZ11" i="8"/>
  <c r="BY11" i="8"/>
  <c r="BX11" i="8"/>
  <c r="BW11" i="8"/>
  <c r="BV11" i="8"/>
  <c r="BU11" i="8"/>
  <c r="BT11" i="8"/>
  <c r="BS11" i="8"/>
  <c r="BQ11" i="8"/>
  <c r="BP11" i="8"/>
  <c r="BO11" i="8"/>
  <c r="BN11" i="8"/>
  <c r="BJ11" i="8"/>
  <c r="BI11" i="8"/>
  <c r="BH11" i="8"/>
  <c r="BG11" i="8"/>
  <c r="BF11" i="8"/>
  <c r="BE11" i="8"/>
  <c r="BD11" i="8"/>
  <c r="BC11" i="8"/>
  <c r="BB11" i="8"/>
  <c r="BA11" i="8"/>
  <c r="AZ11" i="8"/>
  <c r="AY11" i="8"/>
  <c r="AX11" i="8"/>
  <c r="AW11" i="8"/>
  <c r="AV11" i="8"/>
  <c r="AD11" i="8"/>
  <c r="AB11" i="8"/>
  <c r="AA11" i="8"/>
  <c r="Y11" i="8"/>
  <c r="X11" i="8"/>
  <c r="W11" i="8"/>
  <c r="V11" i="8"/>
  <c r="P11" i="8"/>
  <c r="O11" i="8"/>
  <c r="N11" i="8"/>
  <c r="J11" i="8"/>
  <c r="I11" i="8"/>
  <c r="H11" i="8"/>
  <c r="G11" i="8"/>
  <c r="E11" i="8"/>
  <c r="D11" i="8"/>
  <c r="C11" i="8"/>
  <c r="B11" i="7"/>
  <c r="G4" i="7"/>
  <c r="T48" i="5"/>
  <c r="E11" i="7" s="1"/>
  <c r="T42" i="5"/>
  <c r="D11" i="7" s="1"/>
  <c r="T40" i="5"/>
  <c r="C11" i="7" s="1"/>
  <c r="T197" i="5"/>
  <c r="S11" i="7" s="1"/>
  <c r="L94" i="5"/>
  <c r="T94" i="5" s="1"/>
  <c r="T298" i="5"/>
  <c r="AV11" i="7" s="1"/>
  <c r="T295" i="5"/>
  <c r="AU11" i="7" s="1"/>
  <c r="T293" i="5"/>
  <c r="AT11" i="7" s="1"/>
  <c r="T291" i="5"/>
  <c r="AS11" i="7" s="1"/>
  <c r="L286" i="5"/>
  <c r="AR11" i="7"/>
  <c r="L284" i="5"/>
  <c r="AN11" i="7"/>
  <c r="AM11" i="7"/>
  <c r="T231" i="5"/>
  <c r="AH11" i="7" s="1"/>
  <c r="T229" i="5"/>
  <c r="AG11" i="7" s="1"/>
  <c r="T227" i="5"/>
  <c r="AF11" i="7" s="1"/>
  <c r="T224" i="5"/>
  <c r="AE11" i="7" s="1"/>
  <c r="T222" i="5"/>
  <c r="AD11" i="7" s="1"/>
  <c r="T220" i="5"/>
  <c r="AC11" i="7" s="1"/>
  <c r="T218" i="5"/>
  <c r="AB11" i="7" s="1"/>
  <c r="T215" i="5"/>
  <c r="AA11" i="7" s="1"/>
  <c r="T213" i="5"/>
  <c r="Z11" i="7" s="1"/>
  <c r="T211" i="5"/>
  <c r="Y11" i="7" s="1"/>
  <c r="T208" i="5"/>
  <c r="X11" i="7" s="1"/>
  <c r="T204" i="5"/>
  <c r="W11" i="7" s="1"/>
  <c r="J193" i="5"/>
  <c r="AU11" i="8" s="1"/>
  <c r="L191" i="5"/>
  <c r="T191" i="5" s="1"/>
  <c r="L189" i="5"/>
  <c r="T189" i="5" s="1"/>
  <c r="L187" i="5"/>
  <c r="T187" i="5" s="1"/>
  <c r="L144" i="5"/>
  <c r="L140" i="5"/>
  <c r="L138" i="5"/>
  <c r="L136" i="5"/>
  <c r="L134" i="5"/>
  <c r="L132" i="5"/>
  <c r="L130" i="5"/>
  <c r="L128" i="5"/>
  <c r="L126" i="5"/>
  <c r="P11" i="7"/>
  <c r="T103" i="5"/>
  <c r="O11" i="7" s="1"/>
  <c r="T101" i="5"/>
  <c r="N11" i="7" s="1"/>
  <c r="T99" i="5"/>
  <c r="M11" i="7" s="1"/>
  <c r="T97" i="5"/>
  <c r="L11" i="7" s="1"/>
  <c r="T75" i="5"/>
  <c r="J11" i="7" s="1"/>
  <c r="L68" i="5"/>
  <c r="T11" i="8" s="1"/>
  <c r="L64" i="5"/>
  <c r="R11" i="8" s="1"/>
  <c r="L62" i="5"/>
  <c r="Q11" i="8" s="1"/>
  <c r="L29" i="5"/>
  <c r="J29" i="5"/>
  <c r="L28" i="5"/>
  <c r="J28" i="5"/>
  <c r="L27" i="5"/>
  <c r="J27" i="5"/>
  <c r="L26" i="5"/>
  <c r="J26" i="5"/>
  <c r="L66" i="5"/>
  <c r="S11" i="8" s="1"/>
  <c r="J31" i="5" l="1"/>
  <c r="AL11" i="7"/>
  <c r="AP11" i="7" s="1"/>
  <c r="T152" i="5"/>
  <c r="Q11" i="7" s="1"/>
  <c r="K11" i="7"/>
  <c r="AJ11" i="7"/>
  <c r="AE11" i="8"/>
  <c r="T62" i="5"/>
  <c r="A11" i="7"/>
  <c r="H4" i="8"/>
  <c r="A11" i="8" s="1"/>
  <c r="AY11" i="7"/>
  <c r="Z11" i="8"/>
  <c r="H5" i="8"/>
  <c r="B11" i="8" s="1"/>
  <c r="L24" i="5"/>
  <c r="L31" i="5" s="1"/>
  <c r="T200" i="5"/>
  <c r="T281" i="5"/>
  <c r="T193" i="5"/>
  <c r="AF11" i="8" l="1"/>
  <c r="F11" i="7"/>
  <c r="H11" i="7" s="1"/>
  <c r="T20" i="5"/>
  <c r="T71" i="5"/>
  <c r="R11" i="7"/>
  <c r="U11" i="7" s="1"/>
  <c r="BA11" i="7" l="1"/>
  <c r="BC11" i="7" s="1"/>
  <c r="T14" i="5"/>
  <c r="T16"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tc={215B8E48-6F34-45AB-ABF1-227E340BF6D3}</author>
    <author>tc={B394BD87-EB20-4D63-9249-A8BF581F5846}</author>
    <author>Ergas, Jamie</author>
  </authors>
  <commentList>
    <comment ref="D101" authorId="0" shapeId="0" xr:uid="{215B8E48-6F34-45AB-ABF1-227E340BF6D3}">
      <text>
        <t>[Threaded comment]
Your version of Excel allows you to read this threaded comment; however, any edits to it will get removed if the file is opened in a newer version of Excel. Learn more: https://go.microsoft.com/fwlink/?linkid=870924
Comment:
    Agencies that have units with outstanding environmental reviews will not have points deducted if the requests for environmental reviews have been submitted.</t>
      </text>
    </comment>
    <comment ref="E146" authorId="1" shapeId="0" xr:uid="{B394BD87-EB20-4D63-9249-A8BF581F5846}">
      <text>
        <t>[Threaded comment]
Your version of Excel allows you to read this threaded comment; however, any edits to it will get removed if the file is opened in a newer version of Excel. Learn more: https://go.microsoft.com/fwlink/?linkid=870924
Comment:
    May include individuals identified as chronically homeless before the HUD CH definition was implemented (i.e. this number may differ from what is listed on the APR).</t>
      </text>
    </comment>
    <comment ref="D291" authorId="2" shapeId="0" xr:uid="{00000000-0006-0000-0200-000004000000}">
      <text>
        <r>
          <rPr>
            <b/>
            <sz val="9"/>
            <color indexed="81"/>
            <rFont val="Tahoma"/>
            <family val="2"/>
          </rPr>
          <t>Ergas, Jamie:</t>
        </r>
        <r>
          <rPr>
            <sz val="9"/>
            <color indexed="81"/>
            <rFont val="Tahoma"/>
            <family val="2"/>
          </rPr>
          <t xml:space="preserve">
Add those with cash income at latest annual assessment for stayers who have been in the program more than a year and at exit for all leavers</t>
        </r>
      </text>
    </comment>
    <comment ref="D293" authorId="2" shapeId="0" xr:uid="{00000000-0006-0000-0200-000005000000}">
      <text>
        <r>
          <rPr>
            <b/>
            <sz val="9"/>
            <color indexed="81"/>
            <rFont val="Tahoma"/>
            <family val="2"/>
          </rPr>
          <t>Ergas, Jamie:</t>
        </r>
        <r>
          <rPr>
            <sz val="9"/>
            <color indexed="81"/>
            <rFont val="Tahoma"/>
            <family val="2"/>
          </rPr>
          <t xml:space="preserve">
Add those with earned income at latest annual assessment for stayers who have been in the program more than a year and at exit for all leavers.</t>
        </r>
      </text>
    </comment>
    <comment ref="D295" authorId="2" shapeId="0" xr:uid="{00000000-0006-0000-0200-000006000000}">
      <text>
        <r>
          <rPr>
            <b/>
            <sz val="9"/>
            <color indexed="81"/>
            <rFont val="Tahoma"/>
            <family val="2"/>
          </rPr>
          <t>Ergas, Jamie:</t>
        </r>
        <r>
          <rPr>
            <sz val="9"/>
            <color indexed="81"/>
            <rFont val="Tahoma"/>
            <family val="2"/>
          </rPr>
          <t xml:space="preserve">
Performance Measure: Adults who Gained or Increased Income from Start to Annual Assessment AND Adults who Gained or Increase Income from Start to Exit (provder will need to ensure the count is unduplicated)
</t>
        </r>
      </text>
    </comment>
    <comment ref="D297" authorId="2" shapeId="0" xr:uid="{00000000-0006-0000-0200-000007000000}">
      <text>
        <r>
          <rPr>
            <b/>
            <sz val="9"/>
            <color indexed="81"/>
            <rFont val="Tahoma"/>
            <family val="2"/>
          </rPr>
          <t>Ergas, Jamie:</t>
        </r>
        <r>
          <rPr>
            <sz val="9"/>
            <color indexed="81"/>
            <rFont val="Tahoma"/>
            <family val="2"/>
          </rPr>
          <t xml:space="preserve">
Add those with non-cash benefis or government provided health insurance at latest annual assessment for stayers who have been in the program more than a year and at exit for all leavers. You must re-run the report in HMIS to ensure that you COUNT EACH INDIVIDUAL ONCE </t>
        </r>
      </text>
    </comment>
  </commentList>
</comments>
</file>

<file path=xl/sharedStrings.xml><?xml version="1.0" encoding="utf-8"?>
<sst xmlns="http://schemas.openxmlformats.org/spreadsheetml/2006/main" count="1086" uniqueCount="694">
  <si>
    <t>FAIRFAX COUNTY CONTINUUM OF CARE</t>
  </si>
  <si>
    <t>*</t>
  </si>
  <si>
    <t>1)</t>
  </si>
  <si>
    <t>2)</t>
  </si>
  <si>
    <t>Additional Instructions:</t>
  </si>
  <si>
    <t>Only type in the gray cells when completing the AGENCY and PROJECT Components</t>
  </si>
  <si>
    <t>Only one AGENCY Component needs to be completed, regardless of how many projects the agency operates.</t>
  </si>
  <si>
    <t xml:space="preserve">Agency: </t>
  </si>
  <si>
    <t>AGENCY COMPONENT</t>
  </si>
  <si>
    <t xml:space="preserve">Projects using HUD CoC Program Funding must meet the following requirements. Projects that do not meet all of the threshold criteria will be required to come into compliance within 90 days from the date in which the Monitoring &amp; Evaluation Tool is submitted.  Projects that do not meet this criteria and do not rectify the issues within 90 days will automatically be ranked below all other projects that are in compliance.  </t>
  </si>
  <si>
    <t>Does the agency have an independent financial audit completed within 12 months of the end of the agency's fiscal year?</t>
  </si>
  <si>
    <t>Is the agency free of outstanding or delinquent federal debts?</t>
  </si>
  <si>
    <t>It is HUD policy, consistent with the purposes and intent of 31 U.S.C. 3720B and 28 U.S.C. 3201(e), that applicants with outstanding delinquent federal debt will not be eligible to receive an award of funds, unless:</t>
  </si>
  <si>
    <t>(a) A negotiated repayment schedule is established and the repayment schedule is not delinquent, or</t>
  </si>
  <si>
    <t>(b) Other arrangements satisfactory to HUD are made before the award of funds by HUD.</t>
  </si>
  <si>
    <t>Does the agency have fiscal capacity to operate all of its HUD CoC grants?</t>
  </si>
  <si>
    <t>Does the agency have financial/accounting policies, procedures and controls that align with HUD 2 CFR Part 200 regulations?</t>
  </si>
  <si>
    <t>If a project applicant has previously received HUD grants, the organization must have demonstrated its ability to meet HUD’s financial expectations.</t>
  </si>
  <si>
    <t>If any of the following have occurred, the project applicant would NOT meet this threshold criteria:</t>
  </si>
  <si>
    <t>(a) Outstanding obligation to HUD that is in arrears or for which a payment schedule has not been agreed upon;</t>
  </si>
  <si>
    <t>(b) Audit finding(s) for which a response is overdue or unsatisfactory;</t>
  </si>
  <si>
    <t>(c) History of inadequate financial management accounting practices;</t>
  </si>
  <si>
    <t>(d) Evidence of untimely expenditures on prior award;</t>
  </si>
  <si>
    <t>(e) History of other major capacity issues that have significantly affected the operation of the project and its performance;</t>
  </si>
  <si>
    <t>(f) History of not reimbursing subrecipients for eligible costs in a timely manner, or at least quarterly; and</t>
  </si>
  <si>
    <t>(g) History of serving ineligible program participants, expending funds on ineligible costs, or failing to expend funds within statutorily established timeframes.</t>
  </si>
  <si>
    <t>Is the agency free of any debarments and/or suspensions?</t>
  </si>
  <si>
    <t>In accordance with 2 CFR 2424, no award of federal funds may be made to debarred or suspended applicants, or those proposed to be debarred or suspended from doing business with the Federal Government.</t>
  </si>
  <si>
    <t>Does the agency have a system to track matching funds, both cash and in-kind?</t>
  </si>
  <si>
    <t xml:space="preserve">Does the agency utilize the CoC's Coordinated Entry guidelines to fill all HUD CoC funded project vacancies/referral slots? </t>
  </si>
  <si>
    <t>Does the agency use a Housing First approach as pertains to its HUD CoC Funded Projects?</t>
  </si>
  <si>
    <t>(definition and Renewal Application expectations below)</t>
  </si>
  <si>
    <t>Housing First Definition:</t>
  </si>
  <si>
    <r>
      <t xml:space="preserve">“Any project that indicates that it follows a Housing First model cannot place preconditions or eligibility requirements—beyond HUD’s eligibility         requirements—on persons entering housing, nor can it require program participants to participate in supportive service activities or make other rules, such as sobriety, a condition of housing. Recipients may offer and encourage program participants to participate in services, but there may be no time limit as to when he/she must do so.”  </t>
    </r>
    <r>
      <rPr>
        <i/>
        <sz val="9"/>
        <color theme="1"/>
        <rFont val="Calibri"/>
        <family val="2"/>
        <scheme val="minor"/>
      </rPr>
      <t>(A program can require regular meetings with a case manager)</t>
    </r>
  </si>
  <si>
    <r>
      <rPr>
        <i/>
        <sz val="9"/>
        <color theme="1"/>
        <rFont val="Calibri"/>
        <family val="2"/>
        <scheme val="minor"/>
      </rPr>
      <t>Renewal Application Criteria</t>
    </r>
    <r>
      <rPr>
        <sz val="9"/>
        <color theme="1"/>
        <rFont val="Calibri"/>
        <family val="2"/>
        <scheme val="minor"/>
      </rPr>
      <t>: The project ensures that participants are not screened out based on the following items:</t>
    </r>
  </si>
  <si>
    <t xml:space="preserve">     Having a criminal record with exceptions for state-mandated restrictions</t>
  </si>
  <si>
    <t xml:space="preserve">     History of victimization (e.g. domestic violence, sexual assault, childhood abuse)</t>
  </si>
  <si>
    <r>
      <rPr>
        <i/>
        <sz val="9"/>
        <color theme="1"/>
        <rFont val="Calibri"/>
        <family val="2"/>
        <scheme val="minor"/>
      </rPr>
      <t>Renewal Application Criteria</t>
    </r>
    <r>
      <rPr>
        <sz val="9"/>
        <color theme="1"/>
        <rFont val="Calibri"/>
        <family val="2"/>
        <scheme val="minor"/>
      </rPr>
      <t>: The project ensures that participates are not terminiated from the program for the following reasons:</t>
    </r>
  </si>
  <si>
    <t xml:space="preserve">     Failure to participate in supportive services</t>
  </si>
  <si>
    <t xml:space="preserve">     Failure to make progress on a service plan</t>
  </si>
  <si>
    <t xml:space="preserve">     Loss of income or failure to improve income</t>
  </si>
  <si>
    <t xml:space="preserve">     Any activity not covered in a lease agreement typically found for unassistaed persons in the project's geographic area</t>
  </si>
  <si>
    <t>If NO, does the agency have an equivalent policymaking entity with consumer representation?</t>
  </si>
  <si>
    <r>
      <t xml:space="preserve">Does the agency have a general conflict-of interest policy for staff and Board members. </t>
    </r>
    <r>
      <rPr>
        <sz val="9"/>
        <color theme="1"/>
        <rFont val="Calibri"/>
        <family val="2"/>
        <scheme val="minor"/>
      </rPr>
      <t>24 CFR § 578.95(c); 24 CFR § 578.103(a)(11)</t>
    </r>
  </si>
  <si>
    <r>
      <rPr>
        <b/>
        <sz val="11"/>
        <color theme="1"/>
        <rFont val="Calibri"/>
        <family val="2"/>
        <scheme val="minor"/>
      </rPr>
      <t>SUBRECIPIENTS</t>
    </r>
    <r>
      <rPr>
        <sz val="11"/>
        <color theme="1"/>
        <rFont val="Calibri"/>
        <family val="2"/>
        <scheme val="minor"/>
      </rPr>
      <t xml:space="preserve"> (continue to PART 2 if no subrecipients)</t>
    </r>
  </si>
  <si>
    <t>Does the agency have a contract or MOU with all subrecipients?</t>
  </si>
  <si>
    <t>Does the agency perform programmatic, administrative, and financial monitoring of the subrecipients at least annually?</t>
  </si>
  <si>
    <t>Does the agency share administrative funds with the subrecipient agencies?</t>
  </si>
  <si>
    <t>Agency</t>
  </si>
  <si>
    <t>Project</t>
  </si>
  <si>
    <t>Grant Year</t>
  </si>
  <si>
    <t>Living Situation</t>
  </si>
  <si>
    <t>Department of Housing &amp; Community Development</t>
  </si>
  <si>
    <t>01/01 - 12/31</t>
  </si>
  <si>
    <t>YES</t>
  </si>
  <si>
    <t>FACETS</t>
  </si>
  <si>
    <t>02/01 - 01/31</t>
  </si>
  <si>
    <t>NO</t>
  </si>
  <si>
    <t>New Hope Housing</t>
  </si>
  <si>
    <t>07/01 - 06/30</t>
  </si>
  <si>
    <t>04/01 - 03/31</t>
  </si>
  <si>
    <t>Pathway Homes, Inc.</t>
  </si>
  <si>
    <t>06/01 - 05/31</t>
  </si>
  <si>
    <t>PRS, Inc.</t>
  </si>
  <si>
    <t>2007 Pathway Homes SHP</t>
  </si>
  <si>
    <t>12/01 - 11/30</t>
  </si>
  <si>
    <t>Second Story</t>
  </si>
  <si>
    <t>2009 Pathway Homes SHP</t>
  </si>
  <si>
    <t>11/01 - 10/31</t>
  </si>
  <si>
    <t>08/01 - 07/31</t>
  </si>
  <si>
    <t>Shelter House, Inc.</t>
  </si>
  <si>
    <t>2011 Pathway Homes SHP</t>
  </si>
  <si>
    <t>09/01 - 08/31</t>
  </si>
  <si>
    <t>2014 Pathway Homes SHP</t>
  </si>
  <si>
    <t>10/01 - 09/30</t>
  </si>
  <si>
    <t>2015 Pathway Homes SHP</t>
  </si>
  <si>
    <t>N/A</t>
  </si>
  <si>
    <t>DHCD/Pathway Homes SPC 10C</t>
  </si>
  <si>
    <t>DHCD/Pathway Homes SPC 1C</t>
  </si>
  <si>
    <t>PSH Group Homes</t>
  </si>
  <si>
    <t>08/01 - 09/30</t>
  </si>
  <si>
    <t>Rapid Re-Housing Project</t>
  </si>
  <si>
    <t>RISE</t>
  </si>
  <si>
    <t>TRIUMPH Permanent Supportive Housing</t>
  </si>
  <si>
    <t>Client Doesn't Know/Client Refused</t>
  </si>
  <si>
    <t>Data Not Collected</t>
  </si>
  <si>
    <t>Agency:</t>
  </si>
  <si>
    <r>
      <t xml:space="preserve">REQUIRED ATTACHMENTS </t>
    </r>
    <r>
      <rPr>
        <sz val="9"/>
        <color theme="1"/>
        <rFont val="Arial Black"/>
        <family val="2"/>
      </rPr>
      <t>- Check to confirm submitted. Compile in order listed below.</t>
    </r>
  </si>
  <si>
    <r>
      <rPr>
        <b/>
        <sz val="9"/>
        <color theme="1"/>
        <rFont val="Bahnschrift"/>
        <family val="2"/>
      </rPr>
      <t>(NONPROFITS ONLY)</t>
    </r>
    <r>
      <rPr>
        <sz val="11"/>
        <color theme="1"/>
        <rFont val="Calibri"/>
        <family val="2"/>
        <scheme val="minor"/>
      </rPr>
      <t xml:space="preserve"> Latest agency audit management letter </t>
    </r>
  </si>
  <si>
    <t xml:space="preserve"> PART 1: #5</t>
  </si>
  <si>
    <t>Agency's financial/accounting policies, procedures and controls documents</t>
  </si>
  <si>
    <t>List of Board of Directors (or Advisory Board for Governmental Agencies)</t>
  </si>
  <si>
    <r>
      <t>Consumer Representation Waiver from HUD</t>
    </r>
    <r>
      <rPr>
        <i/>
        <sz val="9"/>
        <color theme="1"/>
        <rFont val="Calibri"/>
        <family val="2"/>
        <scheme val="minor"/>
      </rPr>
      <t xml:space="preserve"> (if applicable)</t>
    </r>
  </si>
  <si>
    <r>
      <t xml:space="preserve">List of members for equivalent policymaking entity </t>
    </r>
    <r>
      <rPr>
        <i/>
        <sz val="9"/>
        <color theme="1"/>
        <rFont val="Calibri"/>
        <family val="2"/>
        <scheme val="minor"/>
      </rPr>
      <t>(if applicable)</t>
    </r>
  </si>
  <si>
    <r>
      <rPr>
        <b/>
        <sz val="9"/>
        <color theme="1"/>
        <rFont val="Bahnschrift"/>
        <family val="2"/>
      </rPr>
      <t xml:space="preserve">(FOR THOSE WITH SUBRECIPIENTS ONLY) </t>
    </r>
    <r>
      <rPr>
        <sz val="11"/>
        <color theme="1"/>
        <rFont val="Calibri"/>
        <family val="2"/>
        <scheme val="minor"/>
      </rPr>
      <t xml:space="preserve">– Copy of Subrecipient contracts </t>
    </r>
  </si>
  <si>
    <r>
      <rPr>
        <b/>
        <sz val="9"/>
        <color theme="1"/>
        <rFont val="Bahnschrift"/>
        <family val="2"/>
      </rPr>
      <t xml:space="preserve">(FOR THOSE WITH SUBRECIPIENTS ONLY) </t>
    </r>
    <r>
      <rPr>
        <sz val="11"/>
        <color theme="1"/>
        <rFont val="Calibri"/>
        <family val="2"/>
        <scheme val="minor"/>
      </rPr>
      <t xml:space="preserve">– Documentation of most recent annual subrecipient monitoring </t>
    </r>
  </si>
  <si>
    <t xml:space="preserve"> PART 2: #2</t>
  </si>
  <si>
    <t>Documentation of LOCCS drawdowns; should include summary of total amount expended as well as dates of withdrawals.  The two documents can be found under Grant Information – General Tab and Vouchers Tab.</t>
  </si>
  <si>
    <t xml:space="preserve"> PART 2: #11</t>
  </si>
  <si>
    <t>Discharge for non-compliance policy</t>
  </si>
  <si>
    <t>Clients Grievance Policy</t>
  </si>
  <si>
    <t xml:space="preserve">Subrecipient: </t>
  </si>
  <si>
    <t xml:space="preserve">Project: </t>
  </si>
  <si>
    <t xml:space="preserve">Project Type: </t>
  </si>
  <si>
    <t>SCORE =</t>
  </si>
  <si>
    <t xml:space="preserve">MAX POINTS = </t>
  </si>
  <si>
    <t>% =</t>
  </si>
  <si>
    <t>PROJECT COMPONENT</t>
  </si>
  <si>
    <t>THIS SECTION IS FOR OPEH USE ONLY</t>
  </si>
  <si>
    <t xml:space="preserve">FINANCIAL </t>
  </si>
  <si>
    <r>
      <t xml:space="preserve">FINANCIAL </t>
    </r>
    <r>
      <rPr>
        <b/>
        <sz val="9"/>
        <color theme="1"/>
        <rFont val="Bahnschrift"/>
        <family val="2"/>
      </rPr>
      <t xml:space="preserve">12 POINTS  </t>
    </r>
  </si>
  <si>
    <t>Total HUD Budget</t>
  </si>
  <si>
    <t>Additional Funding</t>
  </si>
  <si>
    <t>Total Project Budget</t>
  </si>
  <si>
    <t>% of HUD Request</t>
  </si>
  <si>
    <t>% of Project Budget</t>
  </si>
  <si>
    <t>TOTALS</t>
  </si>
  <si>
    <t>Does this project draw down funds from HUD’s Line of Credit Control System (LOCCS) at least quarterly?</t>
  </si>
  <si>
    <t xml:space="preserve">YES = 1 point  </t>
  </si>
  <si>
    <t>Have all HUD funds been drawn down for the last complete grant year?</t>
  </si>
  <si>
    <t>YES = 3 points</t>
  </si>
  <si>
    <r>
      <t xml:space="preserve">If NO, </t>
    </r>
    <r>
      <rPr>
        <i/>
        <sz val="11"/>
        <color theme="1"/>
        <rFont val="Calibri"/>
        <family val="2"/>
        <scheme val="minor"/>
      </rPr>
      <t>how much ($)</t>
    </r>
    <r>
      <rPr>
        <sz val="11"/>
        <color theme="1"/>
        <rFont val="Calibri"/>
        <family val="2"/>
        <scheme val="minor"/>
      </rPr>
      <t xml:space="preserve"> was unspent? </t>
    </r>
    <r>
      <rPr>
        <i/>
        <sz val="9"/>
        <color theme="1"/>
        <rFont val="Calibri"/>
        <family val="2"/>
        <scheme val="minor"/>
      </rPr>
      <t>(Leave blank if not applicable)</t>
    </r>
  </si>
  <si>
    <r>
      <t xml:space="preserve">Excluding the last complete grant year, how many years has funding </t>
    </r>
    <r>
      <rPr>
        <u/>
        <sz val="11"/>
        <color theme="1"/>
        <rFont val="Calibri"/>
        <family val="2"/>
        <scheme val="minor"/>
      </rPr>
      <t>not</t>
    </r>
    <r>
      <rPr>
        <sz val="11"/>
        <color theme="1"/>
        <rFont val="Calibri"/>
        <family val="2"/>
        <scheme val="minor"/>
      </rPr>
      <t xml:space="preserve"> been completely utilized in the past three years?</t>
    </r>
  </si>
  <si>
    <t>DROP DOWN TO VIEW SCORING</t>
  </si>
  <si>
    <t>Cost per client:</t>
  </si>
  <si>
    <t>Total Number of Persons Served</t>
  </si>
  <si>
    <t>Total Number of Adults Served</t>
  </si>
  <si>
    <r>
      <t xml:space="preserve">Total Number of Households Served </t>
    </r>
    <r>
      <rPr>
        <i/>
        <sz val="9"/>
        <color theme="1"/>
        <rFont val="Calibri"/>
        <family val="2"/>
        <scheme val="minor"/>
      </rPr>
      <t>(Number of Adult Heads of Household)</t>
    </r>
  </si>
  <si>
    <t>Cost per client by Total HUD Budget</t>
  </si>
  <si>
    <r>
      <t xml:space="preserve">Cost per household per Total Project Budget - Supportive Services line item </t>
    </r>
    <r>
      <rPr>
        <i/>
        <sz val="9"/>
        <color theme="1"/>
        <rFont val="Calibri"/>
        <family val="2"/>
        <scheme val="minor"/>
      </rPr>
      <t>(information only)</t>
    </r>
  </si>
  <si>
    <r>
      <t xml:space="preserve">Cost per household per Total Project Budget - Rental Assistance line item </t>
    </r>
    <r>
      <rPr>
        <i/>
        <sz val="9"/>
        <color theme="1"/>
        <rFont val="Calibri"/>
        <family val="2"/>
        <scheme val="minor"/>
      </rPr>
      <t>(information only)</t>
    </r>
  </si>
  <si>
    <r>
      <t xml:space="preserve">Cost per client by Total Project Budget </t>
    </r>
    <r>
      <rPr>
        <i/>
        <sz val="9"/>
        <color theme="1"/>
        <rFont val="Calibri"/>
        <family val="2"/>
        <scheme val="minor"/>
      </rPr>
      <t>(information only)</t>
    </r>
  </si>
  <si>
    <t xml:space="preserve">HOUSING CAPACITY &amp; UTILIZATION </t>
  </si>
  <si>
    <r>
      <t xml:space="preserve">HOUSING CAPACITY &amp; UTILIZATION </t>
    </r>
    <r>
      <rPr>
        <b/>
        <sz val="9"/>
        <color theme="1"/>
        <rFont val="Bahnschrift"/>
        <family val="2"/>
      </rPr>
      <t>17 POINTS</t>
    </r>
  </si>
  <si>
    <t>Number of units owned</t>
  </si>
  <si>
    <t>Number of units leased</t>
  </si>
  <si>
    <t xml:space="preserve">If any leased = 1 point </t>
  </si>
  <si>
    <t>Scoring is intended to balance cost per client in projects that own units</t>
  </si>
  <si>
    <t>Total Units</t>
  </si>
  <si>
    <t>Total Beds</t>
  </si>
  <si>
    <t>Utilization Rate - Total Units</t>
  </si>
  <si>
    <t>January</t>
  </si>
  <si>
    <t>April</t>
  </si>
  <si>
    <t>July</t>
  </si>
  <si>
    <t>October</t>
  </si>
  <si>
    <r>
      <rPr>
        <b/>
        <sz val="9"/>
        <rFont val="Bahnschrift"/>
        <family val="2"/>
      </rPr>
      <t>(PSH ONLY)</t>
    </r>
    <r>
      <rPr>
        <sz val="11"/>
        <rFont val="Calibri"/>
        <family val="2"/>
        <scheme val="minor"/>
      </rPr>
      <t xml:space="preserve"> Does this project conduct Housing Quality Standards (as defined by HUD) reviews at least annually for all units?</t>
    </r>
  </si>
  <si>
    <t xml:space="preserve">YES, if confirmed by attachment = 1 point </t>
  </si>
  <si>
    <r>
      <rPr>
        <b/>
        <sz val="9"/>
        <rFont val="Bahnschrift"/>
        <family val="2"/>
      </rPr>
      <t>(RRH ONLY)</t>
    </r>
    <r>
      <rPr>
        <sz val="11"/>
        <rFont val="Calibri"/>
        <family val="2"/>
        <scheme val="minor"/>
      </rPr>
      <t xml:space="preserve"> Does this project conduct Basic Habitability Inspections for all units that rental assistance is provided for?</t>
    </r>
  </si>
  <si>
    <t xml:space="preserve">Have environmental reviews been completed for all PSH units / an overall environmental review completed for RRH units? </t>
  </si>
  <si>
    <t>Does the project have guidelines in place to adhere to Fair Market Rent and Rent-Reasonableness?</t>
  </si>
  <si>
    <t>What was the living situation prior to entering the program?</t>
  </si>
  <si>
    <t>Homeless or Institutional Setting?</t>
  </si>
  <si>
    <t xml:space="preserve"> APRQ15</t>
  </si>
  <si>
    <t>Living Situation (at entry)</t>
  </si>
  <si>
    <t>Total</t>
  </si>
  <si>
    <t>If all "Homeless or IS" YES = 1 point</t>
  </si>
  <si>
    <t xml:space="preserve">Vulnerability </t>
  </si>
  <si>
    <t>%</t>
  </si>
  <si>
    <t>APRQ13a1</t>
  </si>
  <si>
    <t>Mental Health Problem</t>
  </si>
  <si>
    <t>Chronic Health Condition</t>
  </si>
  <si>
    <t>HIV/AIDS</t>
  </si>
  <si>
    <t>Developmental Disability</t>
  </si>
  <si>
    <t>Physical Disability</t>
  </si>
  <si>
    <t>APRQ5a</t>
  </si>
  <si>
    <t>Veterans</t>
  </si>
  <si>
    <t>APRQ11</t>
  </si>
  <si>
    <t>PSH SCORING</t>
  </si>
  <si>
    <t>RRH SCORING</t>
  </si>
  <si>
    <t>Service Level 1: Scattered Sites:</t>
  </si>
  <si>
    <t>Service Level 2: Part-time / on-site staff:</t>
  </si>
  <si>
    <t>Service Level 3: 24/7 or almost 24/7 on-site staff:</t>
  </si>
  <si>
    <r>
      <rPr>
        <b/>
        <sz val="9"/>
        <color theme="1"/>
        <rFont val="Bahnschrift"/>
        <family val="2"/>
      </rPr>
      <t>(RRH ONLY)</t>
    </r>
    <r>
      <rPr>
        <sz val="11"/>
        <color theme="1"/>
        <rFont val="Calibri"/>
        <family val="2"/>
        <scheme val="minor"/>
      </rPr>
      <t xml:space="preserve"> Average length of time between project start date and housing move-in date</t>
    </r>
  </si>
  <si>
    <t>APRQ22c</t>
  </si>
  <si>
    <t>Average length of time to housing</t>
  </si>
  <si>
    <t>SERVICES &amp; POLICIES</t>
  </si>
  <si>
    <r>
      <t xml:space="preserve">SERVICES &amp; POLICIES </t>
    </r>
    <r>
      <rPr>
        <b/>
        <sz val="9"/>
        <color theme="1"/>
        <rFont val="Bahnschrift"/>
        <family val="2"/>
      </rPr>
      <t>12 POINTS</t>
    </r>
  </si>
  <si>
    <r>
      <t xml:space="preserve">Does the program have a staff member responsible for ensuring that minors and Transitioning Age Youth (18-24) are in school and/or receiving appropriate educational services per HUD Requirements? </t>
    </r>
    <r>
      <rPr>
        <i/>
        <sz val="9"/>
        <color theme="1"/>
        <rFont val="Calibri"/>
        <family val="2"/>
        <scheme val="minor"/>
      </rPr>
      <t>Note: all programs must have staff with educational services knowledge as all programs may serve people between the ages of 18-24.</t>
    </r>
  </si>
  <si>
    <t>Does the project comply with HUD's "Equal Access to Housing in HUD Programs Regardless of Sexual Orientation or Gender Identity" Rule, which mandates that HUD's housing programs be open to all eligible individuals and families regardless of sexual orientation, gender identity, or marital status?</t>
  </si>
  <si>
    <t>Is there a systematic process for ensuring that clients apply for and obtain all mainstream resources to which they are entitled? (TANF, SSI/SSDI, SNAPS, Medicaid, CHIP, local mental and somatic health care, etc.)</t>
  </si>
  <si>
    <t xml:space="preserve">Does this project utilize a form that allows clients to apply for 4 or more benefits at once? </t>
  </si>
  <si>
    <t xml:space="preserve">Does this project provide follow-up at least annually to ensure benefits are received and renewed?  </t>
  </si>
  <si>
    <t xml:space="preserve">Does this project provide transportation assistance to clients wishing to receive help getting to benefit appointments, employment training and/or jobs?   </t>
  </si>
  <si>
    <t>Does this project have a policy for discharging clients for noncompliance?</t>
  </si>
  <si>
    <t>Does this project have a grievance policy for clients?</t>
  </si>
  <si>
    <t>Have all program participants been given the opportunity to complete client satisfaction surveys during the last completed grant year?</t>
  </si>
  <si>
    <r>
      <t xml:space="preserve">Does the agency involve homeless individuals and families through employment or volunteer services, constructing, rehabilitating, maintaining, or operating the project, or in providing supportive services for the project? </t>
    </r>
    <r>
      <rPr>
        <sz val="9"/>
        <color theme="1"/>
        <rFont val="Calibri"/>
        <family val="2"/>
        <scheme val="minor"/>
      </rPr>
      <t>24 CFR § 578.75 (g)(2)</t>
    </r>
  </si>
  <si>
    <t>Do representatives from your agency participate in homeless system committees and meetings?</t>
  </si>
  <si>
    <r>
      <t xml:space="preserve">Have all agency-wide deliverables been submitted to HUD and OPEH in a timely manner this past year? </t>
    </r>
    <r>
      <rPr>
        <sz val="9"/>
        <color theme="1"/>
        <rFont val="Calibri"/>
        <family val="2"/>
        <scheme val="minor"/>
      </rPr>
      <t>(GIW, AP, Renewal App, APR)</t>
    </r>
  </si>
  <si>
    <r>
      <rPr>
        <b/>
        <sz val="9"/>
        <color theme="1"/>
        <rFont val="Bahnschrift"/>
        <family val="2"/>
      </rPr>
      <t>(PSH ONLY)</t>
    </r>
    <r>
      <rPr>
        <sz val="11"/>
        <color theme="1"/>
        <rFont val="Calibri"/>
        <family val="2"/>
        <scheme val="minor"/>
      </rPr>
      <t xml:space="preserve"> How does this project identify individuals/households that no longer need the intensive supports of PSH? </t>
    </r>
    <r>
      <rPr>
        <i/>
        <sz val="9"/>
        <color theme="1"/>
        <rFont val="Calibri"/>
        <family val="2"/>
        <scheme val="minor"/>
      </rPr>
      <t xml:space="preserve">Information only </t>
    </r>
  </si>
  <si>
    <r>
      <rPr>
        <b/>
        <sz val="9"/>
        <color theme="1"/>
        <rFont val="Bahnschrift"/>
        <family val="2"/>
      </rPr>
      <t>(RRH ONLY)</t>
    </r>
    <r>
      <rPr>
        <sz val="11"/>
        <color theme="1"/>
        <rFont val="Calibri"/>
        <family val="2"/>
        <scheme val="minor"/>
      </rPr>
      <t xml:space="preserve"> How does this project determine when a household no longer needs assistance? </t>
    </r>
    <r>
      <rPr>
        <i/>
        <sz val="9"/>
        <color theme="1"/>
        <rFont val="Calibri"/>
        <family val="2"/>
        <scheme val="minor"/>
      </rPr>
      <t>Information only</t>
    </r>
    <r>
      <rPr>
        <sz val="11"/>
        <color theme="1"/>
        <rFont val="Calibri"/>
        <family val="2"/>
        <scheme val="minor"/>
      </rPr>
      <t xml:space="preserve"> </t>
    </r>
  </si>
  <si>
    <t>DATA QUALITY</t>
  </si>
  <si>
    <r>
      <t xml:space="preserve">DATA QUALITY </t>
    </r>
    <r>
      <rPr>
        <b/>
        <sz val="9"/>
        <color theme="1"/>
        <rFont val="Bahnschrift"/>
        <family val="2"/>
      </rPr>
      <t>7 POINTS</t>
    </r>
  </si>
  <si>
    <t xml:space="preserve">If less than or equal to 5% = 1 point  </t>
  </si>
  <si>
    <r>
      <t xml:space="preserve">OUTCOMES </t>
    </r>
    <r>
      <rPr>
        <i/>
        <sz val="9"/>
        <color theme="1"/>
        <rFont val="Calibri"/>
        <family val="2"/>
        <scheme val="minor"/>
      </rPr>
      <t xml:space="preserve">SPM indicates outcome measures that are also HUD </t>
    </r>
    <r>
      <rPr>
        <i/>
        <u/>
        <sz val="9"/>
        <color theme="1"/>
        <rFont val="Calibri"/>
        <family val="2"/>
        <scheme val="minor"/>
      </rPr>
      <t>S</t>
    </r>
    <r>
      <rPr>
        <i/>
        <sz val="9"/>
        <color theme="1"/>
        <rFont val="Calibri"/>
        <family val="2"/>
        <scheme val="minor"/>
      </rPr>
      <t xml:space="preserve">YSTEM </t>
    </r>
    <r>
      <rPr>
        <i/>
        <u/>
        <sz val="9"/>
        <color theme="1"/>
        <rFont val="Calibri"/>
        <family val="2"/>
        <scheme val="minor"/>
      </rPr>
      <t>P</t>
    </r>
    <r>
      <rPr>
        <i/>
        <sz val="9"/>
        <color theme="1"/>
        <rFont val="Calibri"/>
        <family val="2"/>
        <scheme val="minor"/>
      </rPr>
      <t xml:space="preserve">ERFORMANCE </t>
    </r>
    <r>
      <rPr>
        <i/>
        <u/>
        <sz val="9"/>
        <color theme="1"/>
        <rFont val="Calibri"/>
        <family val="2"/>
        <scheme val="minor"/>
      </rPr>
      <t>M</t>
    </r>
    <r>
      <rPr>
        <i/>
        <sz val="9"/>
        <color theme="1"/>
        <rFont val="Calibri"/>
        <family val="2"/>
        <scheme val="minor"/>
      </rPr>
      <t>EASURES</t>
    </r>
  </si>
  <si>
    <r>
      <t xml:space="preserve">OUTCOMES </t>
    </r>
    <r>
      <rPr>
        <b/>
        <sz val="9"/>
        <color theme="1"/>
        <rFont val="Bahnschrift"/>
        <family val="2"/>
      </rPr>
      <t>38 POINTS</t>
    </r>
  </si>
  <si>
    <t>APRQ22b</t>
  </si>
  <si>
    <r>
      <rPr>
        <u/>
        <sz val="11"/>
        <color theme="1"/>
        <rFont val="Calibri"/>
        <family val="2"/>
        <scheme val="minor"/>
      </rPr>
      <t>(SPM #1)</t>
    </r>
    <r>
      <rPr>
        <sz val="11"/>
        <color theme="1"/>
        <rFont val="Calibri"/>
        <family val="2"/>
        <scheme val="minor"/>
      </rPr>
      <t xml:space="preserve"> What is the average length of stay (number of days) for Leaves and for Stayers? </t>
    </r>
  </si>
  <si>
    <t>Days</t>
  </si>
  <si>
    <t>Years</t>
  </si>
  <si>
    <t>Please combine Recipient and Subrecipient data</t>
  </si>
  <si>
    <t>Leavers</t>
  </si>
  <si>
    <t>APRQ16</t>
  </si>
  <si>
    <t>Number of adult stayers not yet required to have an annual assessment</t>
  </si>
  <si>
    <r>
      <rPr>
        <u/>
        <sz val="11"/>
        <color theme="1"/>
        <rFont val="Calibri"/>
        <family val="2"/>
        <scheme val="minor"/>
      </rPr>
      <t>(SPM #4)</t>
    </r>
    <r>
      <rPr>
        <sz val="11"/>
        <color theme="1"/>
        <rFont val="Calibri"/>
        <family val="2"/>
        <scheme val="minor"/>
      </rPr>
      <t xml:space="preserve"> How many adults had income? </t>
    </r>
    <r>
      <rPr>
        <i/>
        <sz val="9"/>
        <color theme="1"/>
        <rFont val="Calibri"/>
        <family val="2"/>
        <scheme val="minor"/>
      </rPr>
      <t># of adults that met this measure</t>
    </r>
  </si>
  <si>
    <t>APRQ17</t>
  </si>
  <si>
    <r>
      <rPr>
        <u/>
        <sz val="11"/>
        <color theme="1"/>
        <rFont val="Calibri"/>
        <family val="2"/>
        <scheme val="minor"/>
      </rPr>
      <t>(SPM #4)</t>
    </r>
    <r>
      <rPr>
        <sz val="11"/>
        <color theme="1"/>
        <rFont val="Calibri"/>
        <family val="2"/>
        <scheme val="minor"/>
      </rPr>
      <t xml:space="preserve"> How many adults were employed </t>
    </r>
    <r>
      <rPr>
        <i/>
        <sz val="9"/>
        <color theme="1"/>
        <rFont val="Calibri"/>
        <family val="2"/>
        <scheme val="minor"/>
      </rPr>
      <t>(receiving earned income)</t>
    </r>
    <r>
      <rPr>
        <sz val="11"/>
        <color theme="1"/>
        <rFont val="Calibri"/>
        <family val="2"/>
        <scheme val="minor"/>
      </rPr>
      <t xml:space="preserve">? </t>
    </r>
    <r>
      <rPr>
        <i/>
        <sz val="9"/>
        <color theme="1"/>
        <rFont val="Calibri"/>
        <family val="2"/>
        <scheme val="minor"/>
      </rPr>
      <t># of adults that met this measure</t>
    </r>
  </si>
  <si>
    <r>
      <rPr>
        <u/>
        <sz val="11"/>
        <color theme="1"/>
        <rFont val="Calibri"/>
        <family val="2"/>
        <scheme val="minor"/>
      </rPr>
      <t>(SPM #4)</t>
    </r>
    <r>
      <rPr>
        <sz val="11"/>
        <color theme="1"/>
        <rFont val="Calibri"/>
        <family val="2"/>
        <scheme val="minor"/>
      </rPr>
      <t xml:space="preserve"> How many adults increased income while in the program? </t>
    </r>
    <r>
      <rPr>
        <i/>
        <sz val="9"/>
        <color theme="1"/>
        <rFont val="Calibri"/>
        <family val="2"/>
        <scheme val="minor"/>
      </rPr>
      <t># of adults that met this measure</t>
    </r>
  </si>
  <si>
    <r>
      <rPr>
        <u/>
        <sz val="11"/>
        <color theme="1"/>
        <rFont val="Calibri"/>
        <family val="2"/>
        <scheme val="minor"/>
      </rPr>
      <t>(SPM #4)</t>
    </r>
    <r>
      <rPr>
        <sz val="11"/>
        <color theme="1"/>
        <rFont val="Calibri"/>
        <family val="2"/>
        <scheme val="minor"/>
      </rPr>
      <t xml:space="preserve"> How many adults received non-cash benefits? </t>
    </r>
    <r>
      <rPr>
        <i/>
        <sz val="9"/>
        <color theme="1"/>
        <rFont val="Calibri"/>
        <family val="2"/>
        <scheme val="minor"/>
      </rPr>
      <t># of adults that met this measure</t>
    </r>
  </si>
  <si>
    <r>
      <rPr>
        <u/>
        <sz val="11"/>
        <color theme="1"/>
        <rFont val="Calibri"/>
        <family val="2"/>
        <scheme val="minor"/>
      </rPr>
      <t>(SPM #7)</t>
    </r>
    <r>
      <rPr>
        <sz val="11"/>
        <color theme="1"/>
        <rFont val="Calibri"/>
        <family val="2"/>
        <scheme val="minor"/>
      </rPr>
      <t xml:space="preserve"> Total persons whose destinations excluded them from the calculations?</t>
    </r>
  </si>
  <si>
    <t>ADDITIONAL COMMENTS</t>
  </si>
  <si>
    <t>Please provide any additional comments or other areas that need explanations, such as a difference in anticipated and actual program outputs, outcomes or bed utilization, errors on the APR, etc.:</t>
  </si>
  <si>
    <t>SUBMIT FOR AGENCY</t>
  </si>
  <si>
    <t>SUBMIT FOR PROJECT</t>
  </si>
  <si>
    <t xml:space="preserve"> PART 1: #2a</t>
  </si>
  <si>
    <t xml:space="preserve"> PART 1: #2b </t>
  </si>
  <si>
    <t xml:space="preserve"> PART 1: #2c </t>
  </si>
  <si>
    <t xml:space="preserve"> PART 1: #10a </t>
  </si>
  <si>
    <t xml:space="preserve"> PART 1: #10b</t>
  </si>
  <si>
    <t xml:space="preserve"> PART 1: #10c</t>
  </si>
  <si>
    <t>If submitting the Attachments electronically, the name of the file should match the name on the Attachment list (i.e. "PART 1: #2a")</t>
  </si>
  <si>
    <t>SCORING RUBRIC</t>
  </si>
  <si>
    <t>SECTION</t>
  </si>
  <si>
    <t>#</t>
  </si>
  <si>
    <t>Question</t>
  </si>
  <si>
    <t>PERMANENT SUPPORTIVE HOUSING</t>
  </si>
  <si>
    <t xml:space="preserve">MAX POINTS </t>
  </si>
  <si>
    <t>RAPID REHOUSING</t>
  </si>
  <si>
    <t>MAX POINTS</t>
  </si>
  <si>
    <t>Scoring Ranges - PSH</t>
  </si>
  <si>
    <t>Performance Measures Targets - PSH</t>
  </si>
  <si>
    <t>Scoring Ranges - RRH</t>
  </si>
  <si>
    <t>Performance Measures Targets - RRH</t>
  </si>
  <si>
    <t>FINANCIAL (12 points)</t>
  </si>
  <si>
    <t>100% of HUD funding is used</t>
  </si>
  <si>
    <t>0 Years = 5 points</t>
  </si>
  <si>
    <t>1 Year = 3 points</t>
  </si>
  <si>
    <t>Less than or equal to $15,000 = 3 points</t>
  </si>
  <si>
    <t>$15,001 - $23,000 = 2 points</t>
  </si>
  <si>
    <t xml:space="preserve">Greater than $23,000 = 1 point  </t>
  </si>
  <si>
    <t xml:space="preserve">If any leased = 1 point  </t>
  </si>
  <si>
    <t>95 - 100% = 5 points</t>
  </si>
  <si>
    <r>
      <rPr>
        <b/>
        <u/>
        <sz val="11"/>
        <rFont val="Calibri"/>
        <family val="2"/>
        <scheme val="minor"/>
      </rPr>
      <t>&gt;</t>
    </r>
    <r>
      <rPr>
        <b/>
        <sz val="11"/>
        <rFont val="Calibri"/>
        <family val="2"/>
        <scheme val="minor"/>
      </rPr>
      <t xml:space="preserve"> 95% utilization rate</t>
    </r>
  </si>
  <si>
    <t>90 - 94% = 4 points</t>
  </si>
  <si>
    <t>85 - 89% = 3 points</t>
  </si>
  <si>
    <t>75 - 84% = 2 points</t>
  </si>
  <si>
    <t xml:space="preserve">50 - 74% = 1 point  </t>
  </si>
  <si>
    <t>Below 50% = 0 points</t>
  </si>
  <si>
    <t>Does this project conduct Housing Quality Standards (as defined by HUD) reviews at least annually for all units?</t>
  </si>
  <si>
    <t>100% of units receive HQS inspection annually</t>
  </si>
  <si>
    <t>Have environmental reviews been completed for all units?</t>
  </si>
  <si>
    <t>100% of units receive environmental reviews</t>
  </si>
  <si>
    <t>1 environmental review is completed for all units</t>
  </si>
  <si>
    <t xml:space="preserve">YES = 1 point </t>
  </si>
  <si>
    <t xml:space="preserve">If all "Homeless or IS" YES = 1 point </t>
  </si>
  <si>
    <t>100% of clients were literally homeless at entry</t>
  </si>
  <si>
    <t>4.0+ = 4 points</t>
  </si>
  <si>
    <t xml:space="preserve">2.1+ = 4 points </t>
  </si>
  <si>
    <t>3.0 - 3.9 = 3 points</t>
  </si>
  <si>
    <t>1.6 - 2.0 = 3 points</t>
  </si>
  <si>
    <t>2.0 - 2.9 = 2 points</t>
  </si>
  <si>
    <t>1.1 - 1.5 = 2 points</t>
  </si>
  <si>
    <t xml:space="preserve">1.0 - 1.9 = 1 point  </t>
  </si>
  <si>
    <t>0.5 - 1.0 =  1 points</t>
  </si>
  <si>
    <t xml:space="preserve">What is the service level of this project? </t>
  </si>
  <si>
    <t>Service Level 3 = 3 points</t>
  </si>
  <si>
    <t>(PSH ONLY)</t>
  </si>
  <si>
    <t>Service Level 2 = 2 points</t>
  </si>
  <si>
    <t xml:space="preserve">Service Level 1 = 1 point  </t>
  </si>
  <si>
    <t>0 - 30 days = 3 points</t>
  </si>
  <si>
    <t>(RRH ONLY)</t>
  </si>
  <si>
    <t>31 - 60 days = 2 points</t>
  </si>
  <si>
    <t xml:space="preserve">61+ days = 1 point </t>
  </si>
  <si>
    <r>
      <t xml:space="preserve">Does the program have a staff member responsible for ensuring that minors and Transitioning Age Youth (18-24) are in school and/or receiving appropriate educational services per HUD Requirements? </t>
    </r>
    <r>
      <rPr>
        <i/>
        <sz val="11"/>
        <color theme="1"/>
        <rFont val="Calibri"/>
        <family val="2"/>
        <scheme val="minor"/>
      </rPr>
      <t>Note: all programs must have staff with educational services knowledge as all programs may serve people between the ages of 18-24.</t>
    </r>
  </si>
  <si>
    <t>Does the project comply with HUD's "Equal Access to Housing in HUD Programs Regardless of Sexual Orientation or Gender Identity" Rule, which mandates that HUD's housing programs be open to all eligible individuals and families regardless of sexual orientation, gender identity, or marital status.</t>
  </si>
  <si>
    <t>Is there a systematic process for ensuring that clients apply for and obtain all mainstream resources to which they are entitled? (TANF, SSI/SSDI, SNAPS, Medicaid, SCHIP, local mental and somatic health care, etc.)</t>
  </si>
  <si>
    <t xml:space="preserve">Does this project provide follow-up to ensure benefits are received and maintained?  </t>
  </si>
  <si>
    <t xml:space="preserve">YES, if confirmed by attachment = 1 point  </t>
  </si>
  <si>
    <t>Does the agency involve homeless individuals and families through employment; volunteer services; or otherwise; in constructing, rehabilitating, maintaining, and operating the project, and in providing supportive services for the project. 24 CFR § 578.75 (g)(2)</t>
  </si>
  <si>
    <t>Have all agency-wide deliverables been submitted to HUD and OPEH in a timely manner this past year? (GIW, AP, Renewal App, APR)</t>
  </si>
  <si>
    <t>Data Quality (7 points)</t>
  </si>
  <si>
    <t>Outcomes (39 points)</t>
  </si>
  <si>
    <r>
      <t xml:space="preserve">What is the average lenth of stay (number of days) for Leavers and for Stayers? </t>
    </r>
    <r>
      <rPr>
        <i/>
        <sz val="11"/>
        <color theme="1"/>
        <rFont val="Calibri"/>
        <family val="2"/>
        <scheme val="minor"/>
      </rPr>
      <t>Subrecipient data should be included in the total</t>
    </r>
  </si>
  <si>
    <t>Under 1000 days = 3 points</t>
  </si>
  <si>
    <t>Under 365 = 3 points</t>
  </si>
  <si>
    <t>Between 1000 &amp; 2000 days = 2 points</t>
  </si>
  <si>
    <t>Between 366 and 548 = 2 points</t>
  </si>
  <si>
    <t xml:space="preserve">Over 2000 days = 1 point  </t>
  </si>
  <si>
    <t xml:space="preserve">Over 549 days = 1 point  </t>
  </si>
  <si>
    <r>
      <t xml:space="preserve">How many adults had income? </t>
    </r>
    <r>
      <rPr>
        <i/>
        <sz val="11"/>
        <color theme="1"/>
        <rFont val="Calibri"/>
        <family val="2"/>
        <scheme val="minor"/>
      </rPr>
      <t>Number of adults that met this measure</t>
    </r>
  </si>
  <si>
    <t>90 - 100% = 8 points</t>
  </si>
  <si>
    <r>
      <rPr>
        <b/>
        <u/>
        <sz val="11"/>
        <color theme="1"/>
        <rFont val="Calibri"/>
        <family val="2"/>
        <scheme val="minor"/>
      </rPr>
      <t>&gt;</t>
    </r>
    <r>
      <rPr>
        <b/>
        <sz val="11"/>
        <color theme="1"/>
        <rFont val="Calibri"/>
        <family val="2"/>
        <scheme val="minor"/>
      </rPr>
      <t xml:space="preserve"> 90% of adults have income</t>
    </r>
  </si>
  <si>
    <t>80 - 89% = 6 points</t>
  </si>
  <si>
    <t>70 - 79% = 4 points</t>
  </si>
  <si>
    <t xml:space="preserve">60 - 69% = 2 point  </t>
  </si>
  <si>
    <t>Below 60% = 0 points</t>
  </si>
  <si>
    <r>
      <t xml:space="preserve">How many adults were employed? </t>
    </r>
    <r>
      <rPr>
        <i/>
        <sz val="11"/>
        <color theme="1"/>
        <rFont val="Calibri"/>
        <family val="2"/>
        <scheme val="minor"/>
      </rPr>
      <t>Number of adults that met this measure</t>
    </r>
  </si>
  <si>
    <t>50 - 100% = 4 points</t>
  </si>
  <si>
    <r>
      <rPr>
        <b/>
        <u/>
        <sz val="11"/>
        <color theme="1"/>
        <rFont val="Calibri"/>
        <family val="2"/>
        <scheme val="minor"/>
      </rPr>
      <t>&gt;</t>
    </r>
    <r>
      <rPr>
        <b/>
        <sz val="11"/>
        <color theme="1"/>
        <rFont val="Calibri"/>
        <family val="2"/>
        <scheme val="minor"/>
      </rPr>
      <t xml:space="preserve"> 50% of adults are employed</t>
    </r>
  </si>
  <si>
    <t>80 - 100% = 4 points</t>
  </si>
  <si>
    <r>
      <rPr>
        <b/>
        <u/>
        <sz val="11"/>
        <rFont val="Calibri"/>
        <family val="2"/>
        <scheme val="minor"/>
      </rPr>
      <t>&gt;</t>
    </r>
    <r>
      <rPr>
        <b/>
        <sz val="11"/>
        <rFont val="Calibri"/>
        <family val="2"/>
        <scheme val="minor"/>
      </rPr>
      <t xml:space="preserve"> 80% of adults are employed</t>
    </r>
  </si>
  <si>
    <t>35 - 49% = 3 points</t>
  </si>
  <si>
    <t>60 - 79% = 3 points</t>
  </si>
  <si>
    <t>20 - 34% = 2 points</t>
  </si>
  <si>
    <t>40 - 59% = 2 points</t>
  </si>
  <si>
    <t xml:space="preserve">10 - 19% = 1 point  </t>
  </si>
  <si>
    <t xml:space="preserve">20 - 39% = 1 point  </t>
  </si>
  <si>
    <t>Below 10% = 0 points</t>
  </si>
  <si>
    <t>Below 20% = 0 points</t>
  </si>
  <si>
    <r>
      <t xml:space="preserve">How many adults increased income while in the program? </t>
    </r>
    <r>
      <rPr>
        <i/>
        <sz val="11"/>
        <color theme="1"/>
        <rFont val="Calibri"/>
        <family val="2"/>
        <scheme val="minor"/>
      </rPr>
      <t>Number of adults that met this measure</t>
    </r>
  </si>
  <si>
    <r>
      <rPr>
        <b/>
        <u/>
        <sz val="11"/>
        <color theme="1"/>
        <rFont val="Calibri"/>
        <family val="2"/>
        <scheme val="minor"/>
      </rPr>
      <t>&gt;</t>
    </r>
    <r>
      <rPr>
        <b/>
        <sz val="11"/>
        <color theme="1"/>
        <rFont val="Calibri"/>
        <family val="2"/>
        <scheme val="minor"/>
      </rPr>
      <t xml:space="preserve"> 80% of adults increase income</t>
    </r>
  </si>
  <si>
    <r>
      <t xml:space="preserve">How many adults received non-cash benefits? </t>
    </r>
    <r>
      <rPr>
        <i/>
        <sz val="11"/>
        <color theme="1"/>
        <rFont val="Calibri"/>
        <family val="2"/>
        <scheme val="minor"/>
      </rPr>
      <t>Number of adults that met this measure</t>
    </r>
  </si>
  <si>
    <t>90 - 100% = 4 points</t>
  </si>
  <si>
    <r>
      <rPr>
        <b/>
        <u/>
        <sz val="11"/>
        <color theme="1"/>
        <rFont val="Calibri"/>
        <family val="2"/>
        <scheme val="minor"/>
      </rPr>
      <t>&gt;</t>
    </r>
    <r>
      <rPr>
        <b/>
        <sz val="11"/>
        <color theme="1"/>
        <rFont val="Calibri"/>
        <family val="2"/>
        <scheme val="minor"/>
      </rPr>
      <t xml:space="preserve"> 90% of adults receive non-cash benefits</t>
    </r>
  </si>
  <si>
    <t>80 - 89% = 3 points</t>
  </si>
  <si>
    <t>70 - 79% = 2 points</t>
  </si>
  <si>
    <t xml:space="preserve">60 - 69% = 1 point  </t>
  </si>
  <si>
    <t>95 - 100% = 15 points</t>
  </si>
  <si>
    <t>90 - 94% = 12 points</t>
  </si>
  <si>
    <t>85 - 89% = 9 points</t>
  </si>
  <si>
    <t>80 - 84% = 6 points</t>
  </si>
  <si>
    <t>Below 80% = 3 points</t>
  </si>
  <si>
    <t xml:space="preserve">     FAIRFAX COUNTY CONTINUUM OF CARE</t>
  </si>
  <si>
    <r>
      <t xml:space="preserve">         </t>
    </r>
    <r>
      <rPr>
        <b/>
        <sz val="11"/>
        <color theme="1"/>
        <rFont val="Calibri"/>
        <family val="2"/>
        <scheme val="minor"/>
      </rPr>
      <t>SCORING</t>
    </r>
    <r>
      <rPr>
        <b/>
        <sz val="11"/>
        <rFont val="Calibri"/>
        <family val="2"/>
        <scheme val="minor"/>
      </rPr>
      <t xml:space="preserve"> Summary</t>
    </r>
  </si>
  <si>
    <t>Project Name:</t>
  </si>
  <si>
    <r>
      <t xml:space="preserve">FINANCIAL - </t>
    </r>
    <r>
      <rPr>
        <b/>
        <sz val="9"/>
        <color theme="1"/>
        <rFont val="Calibri"/>
        <family val="2"/>
        <scheme val="minor"/>
      </rPr>
      <t>12 PTS of 86 PTS (14%)</t>
    </r>
  </si>
  <si>
    <r>
      <t xml:space="preserve">HOUSING CAPACITY &amp; UTILIZATION - </t>
    </r>
    <r>
      <rPr>
        <b/>
        <sz val="9"/>
        <color theme="1"/>
        <rFont val="Calibri"/>
        <family val="2"/>
        <scheme val="minor"/>
      </rPr>
      <t>17 PTS of 86 PTS (20%)</t>
    </r>
  </si>
  <si>
    <r>
      <t xml:space="preserve">SERVICES &amp; POLICIES - </t>
    </r>
    <r>
      <rPr>
        <b/>
        <sz val="9"/>
        <color theme="1"/>
        <rFont val="Calibri"/>
        <family val="2"/>
        <scheme val="minor"/>
      </rPr>
      <t>12 PTS of 86 PTS (14%)</t>
    </r>
  </si>
  <si>
    <r>
      <t xml:space="preserve">DATA QUALITY - </t>
    </r>
    <r>
      <rPr>
        <b/>
        <sz val="9"/>
        <color theme="1"/>
        <rFont val="Calibri"/>
        <family val="2"/>
        <scheme val="minor"/>
      </rPr>
      <t>7 PTS of 86 PTS (8%)</t>
    </r>
  </si>
  <si>
    <r>
      <t>OUTCOMES -</t>
    </r>
    <r>
      <rPr>
        <b/>
        <sz val="9"/>
        <color theme="1"/>
        <rFont val="Calibri"/>
        <family val="2"/>
        <scheme val="minor"/>
      </rPr>
      <t xml:space="preserve"> 38 PTS of 86 PTS (44%)</t>
    </r>
  </si>
  <si>
    <t xml:space="preserve">  TOTAL SCORE</t>
  </si>
  <si>
    <t xml:space="preserve">  %</t>
  </si>
  <si>
    <t>LOCCS - Quarterly drawdown</t>
  </si>
  <si>
    <t>LOCCS - all funds spent in last grant year</t>
  </si>
  <si>
    <t>Funds not spent in last 3 years</t>
  </si>
  <si>
    <t>Cost per client: Total HUD Budget</t>
  </si>
  <si>
    <t xml:space="preserve">   SECTION SCORE</t>
  </si>
  <si>
    <t>Number of units owned or leased</t>
  </si>
  <si>
    <r>
      <rPr>
        <b/>
        <sz val="11"/>
        <color rgb="FFC00000"/>
        <rFont val="Calibri"/>
        <family val="2"/>
        <scheme val="minor"/>
      </rPr>
      <t>PSH:</t>
    </r>
    <r>
      <rPr>
        <sz val="11"/>
        <color theme="1"/>
        <rFont val="Calibri"/>
        <family val="2"/>
        <scheme val="minor"/>
      </rPr>
      <t xml:space="preserve"> HQS completed annually</t>
    </r>
  </si>
  <si>
    <r>
      <rPr>
        <b/>
        <sz val="11"/>
        <color theme="9" tint="-0.249977111117893"/>
        <rFont val="Calibri"/>
        <family val="2"/>
        <scheme val="minor"/>
      </rPr>
      <t>RRH:</t>
    </r>
    <r>
      <rPr>
        <sz val="11"/>
        <color theme="1"/>
        <rFont val="Calibri"/>
        <family val="2"/>
        <scheme val="minor"/>
      </rPr>
      <t xml:space="preserve"> HQS completed annually</t>
    </r>
  </si>
  <si>
    <t>ER for all units</t>
  </si>
  <si>
    <t>Guidelines for Fair Market Rent</t>
  </si>
  <si>
    <t>Living situation prior to entry</t>
  </si>
  <si>
    <t>Vulnerability Assessment</t>
  </si>
  <si>
    <t>Service Level of Project</t>
  </si>
  <si>
    <t>Staff responsible for minors - school</t>
  </si>
  <si>
    <t>Equal Access and Gender Identitiy Rule</t>
  </si>
  <si>
    <t>Process to access mainstream benefits</t>
  </si>
  <si>
    <t>Form for 4 or more benefits</t>
  </si>
  <si>
    <t>Follow up to maintain benefits</t>
  </si>
  <si>
    <t>Transportation for clients</t>
  </si>
  <si>
    <t>Discharge for noncompliance</t>
  </si>
  <si>
    <t>Grievance Policy</t>
  </si>
  <si>
    <t>Client satisfaction surveys</t>
  </si>
  <si>
    <t>Engagement of served in employment, volunteer, etc.</t>
  </si>
  <si>
    <t>Participation in homeless service committee meetings</t>
  </si>
  <si>
    <t>Timeliness of deliverables</t>
  </si>
  <si>
    <t>Average LOS: Leaver and stayers</t>
  </si>
  <si>
    <t># of adults w/income</t>
  </si>
  <si>
    <t># of adults employed</t>
  </si>
  <si>
    <t># of adults increased income</t>
  </si>
  <si>
    <t># of adults w/non-cash benefits</t>
  </si>
  <si>
    <t># of households maintained housing stability AND exited to PH</t>
  </si>
  <si>
    <t xml:space="preserve">Question # </t>
  </si>
  <si>
    <r>
      <rPr>
        <b/>
        <sz val="11"/>
        <color rgb="FFFF0000"/>
        <rFont val="Calibri"/>
        <family val="2"/>
        <scheme val="minor"/>
      </rPr>
      <t>PSH:</t>
    </r>
    <r>
      <rPr>
        <sz val="11"/>
        <color theme="1"/>
        <rFont val="Calibri"/>
        <family val="2"/>
        <scheme val="minor"/>
      </rPr>
      <t>Service Level of Project</t>
    </r>
  </si>
  <si>
    <r>
      <rPr>
        <b/>
        <sz val="11"/>
        <color theme="9" tint="-0.249977111117893"/>
        <rFont val="Calibri"/>
        <family val="2"/>
        <scheme val="minor"/>
      </rPr>
      <t>RRH:</t>
    </r>
    <r>
      <rPr>
        <sz val="11"/>
        <color theme="1"/>
        <rFont val="Calibri"/>
        <family val="2"/>
        <scheme val="minor"/>
      </rPr>
      <t xml:space="preserve"> Length of time to Housing</t>
    </r>
  </si>
  <si>
    <r>
      <t xml:space="preserve">         </t>
    </r>
    <r>
      <rPr>
        <b/>
        <sz val="11"/>
        <rFont val="Calibri"/>
        <family val="2"/>
        <scheme val="minor"/>
      </rPr>
      <t>RESPONSE Summary</t>
    </r>
  </si>
  <si>
    <r>
      <t xml:space="preserve">OUTCOMES - </t>
    </r>
    <r>
      <rPr>
        <b/>
        <sz val="9"/>
        <color theme="1"/>
        <rFont val="Calibri"/>
        <family val="2"/>
        <scheme val="minor"/>
      </rPr>
      <t>38 PTS or 86 PTS (45%)</t>
    </r>
  </si>
  <si>
    <r>
      <t xml:space="preserve">If NO, </t>
    </r>
    <r>
      <rPr>
        <i/>
        <sz val="11"/>
        <color theme="1"/>
        <rFont val="Calibri"/>
        <family val="2"/>
        <scheme val="minor"/>
      </rPr>
      <t>how much ($)</t>
    </r>
    <r>
      <rPr>
        <sz val="11"/>
        <color theme="1"/>
        <rFont val="Calibri"/>
        <family val="2"/>
        <scheme val="minor"/>
      </rPr>
      <t xml:space="preserve"> was unspent?</t>
    </r>
  </si>
  <si>
    <t>Total Number of PERSONS Served</t>
  </si>
  <si>
    <t>Total Number of ADULTS Served</t>
  </si>
  <si>
    <t>Total Number of HOUSEHOLDS Served</t>
  </si>
  <si>
    <t>Cost per client per Total Project Budget - Supportive Services</t>
  </si>
  <si>
    <t>Cost per client per Total Project Budget - Rental Assistance</t>
  </si>
  <si>
    <t>Cost per client: Total Project Budget</t>
  </si>
  <si>
    <t>Total CH Dedicated Beds</t>
  </si>
  <si>
    <r>
      <rPr>
        <b/>
        <sz val="11"/>
        <color rgb="FFC00000"/>
        <rFont val="Calibri"/>
        <family val="2"/>
        <scheme val="minor"/>
      </rPr>
      <t>PSH</t>
    </r>
    <r>
      <rPr>
        <sz val="11"/>
        <color theme="1"/>
        <rFont val="Calibri"/>
        <family val="2"/>
        <scheme val="minor"/>
      </rPr>
      <t xml:space="preserve"> HQS completed annually</t>
    </r>
  </si>
  <si>
    <r>
      <rPr>
        <b/>
        <sz val="11"/>
        <color theme="9" tint="-0.249977111117893"/>
        <rFont val="Calibri"/>
        <family val="2"/>
        <scheme val="minor"/>
      </rPr>
      <t xml:space="preserve">RRH </t>
    </r>
    <r>
      <rPr>
        <sz val="11"/>
        <color theme="1"/>
        <rFont val="Calibri"/>
        <family val="2"/>
        <scheme val="minor"/>
      </rPr>
      <t xml:space="preserve">Habitability Inspections </t>
    </r>
  </si>
  <si>
    <t>Environmental Review for all units</t>
  </si>
  <si>
    <r>
      <rPr>
        <b/>
        <sz val="11"/>
        <color rgb="FFC00000"/>
        <rFont val="Calibri"/>
        <family val="2"/>
        <scheme val="minor"/>
      </rPr>
      <t>PSH</t>
    </r>
    <r>
      <rPr>
        <sz val="11"/>
        <color theme="1"/>
        <rFont val="Calibri"/>
        <family val="2"/>
        <scheme val="minor"/>
      </rPr>
      <t xml:space="preserve"> Assessing who is no longer in need of services</t>
    </r>
  </si>
  <si>
    <r>
      <rPr>
        <b/>
        <sz val="11"/>
        <color theme="9" tint="-0.249977111117893"/>
        <rFont val="Calibri"/>
        <family val="2"/>
        <scheme val="minor"/>
      </rPr>
      <t>RRH</t>
    </r>
    <r>
      <rPr>
        <sz val="11"/>
        <color theme="1"/>
        <rFont val="Calibri"/>
        <family val="2"/>
        <scheme val="minor"/>
      </rPr>
      <t xml:space="preserve"> Assessing who is no longer in need of services</t>
    </r>
  </si>
  <si>
    <t>Average LOS: LEAVERS</t>
  </si>
  <si>
    <t>Average LOS: STAYERS</t>
  </si>
  <si>
    <t>% of adults w/income</t>
  </si>
  <si>
    <t>% of adults employed</t>
  </si>
  <si>
    <t>% of adults increased income</t>
  </si>
  <si>
    <t>% of adults w/non-cash benefits</t>
  </si>
  <si>
    <t># of households exited</t>
  </si>
  <si>
    <t>% of households exited</t>
  </si>
  <si>
    <t># of households exiting to permanent housing</t>
  </si>
  <si>
    <t>% of households exiting to permanent housing</t>
  </si>
  <si>
    <t># of households maintained housing stability</t>
  </si>
  <si>
    <t>% of households maintained housing stability</t>
  </si>
  <si>
    <t xml:space="preserve"> Utilization Rate - Total Units</t>
  </si>
  <si>
    <t>Length of Time to Housing</t>
  </si>
  <si>
    <t>Number of stayers without annual assessment</t>
  </si>
  <si>
    <t># maintainted their housing stability in the program AND how many househoulds exited to permanent housing? (add both together)</t>
  </si>
  <si>
    <t>% maintainted their housing stability in the program AND how many househoulds exited to permanent housing? (add both together)</t>
  </si>
  <si>
    <t xml:space="preserve">Stayers </t>
  </si>
  <si>
    <t>Chronically Homeless Persons</t>
  </si>
  <si>
    <t>Supplemental documents needed to complete the PROJECT Component:</t>
  </si>
  <si>
    <t xml:space="preserve">     Having too little or little [no] income</t>
  </si>
  <si>
    <t xml:space="preserve">     Active or history of substance abuse</t>
  </si>
  <si>
    <r>
      <t xml:space="preserve">If NO, </t>
    </r>
    <r>
      <rPr>
        <i/>
        <sz val="11"/>
        <color theme="1"/>
        <rFont val="Calibri"/>
        <family val="2"/>
        <scheme val="minor"/>
      </rPr>
      <t xml:space="preserve">why </t>
    </r>
    <r>
      <rPr>
        <sz val="11"/>
        <color theme="1"/>
        <rFont val="Calibri"/>
        <family val="2"/>
        <scheme val="minor"/>
      </rPr>
      <t xml:space="preserve">were funds unspent? </t>
    </r>
    <r>
      <rPr>
        <i/>
        <sz val="9"/>
        <color theme="1"/>
        <rFont val="Calibri"/>
        <family val="2"/>
        <scheme val="minor"/>
      </rPr>
      <t>(Leave blank if not applicable)</t>
    </r>
  </si>
  <si>
    <r>
      <rPr>
        <b/>
        <sz val="9"/>
        <color theme="1"/>
        <rFont val="Bahnschrift"/>
        <family val="2"/>
      </rPr>
      <t>(PSH ONLY)</t>
    </r>
    <r>
      <rPr>
        <sz val="11"/>
        <color theme="1"/>
        <rFont val="Calibri"/>
        <family val="2"/>
        <scheme val="minor"/>
      </rPr>
      <t xml:space="preserve"> Severity of Service Needs - identify the number of units that fall under each service level:</t>
    </r>
  </si>
  <si>
    <t>Summarize the results of the client satisfaction surveys completed during the last completed grant year. Provide the total number of surveys collected.</t>
  </si>
  <si>
    <t>APRQ23c</t>
  </si>
  <si>
    <t>(If requests for environmental reviews have been submitted, please include the request date)</t>
  </si>
  <si>
    <r>
      <rPr>
        <b/>
        <sz val="9"/>
        <color theme="1"/>
        <rFont val="Bahnschrift"/>
        <family val="2"/>
      </rPr>
      <t xml:space="preserve">(RRH ONLY) </t>
    </r>
    <r>
      <rPr>
        <sz val="11"/>
        <color theme="1"/>
        <rFont val="Calibri"/>
        <family val="2"/>
        <scheme val="minor"/>
      </rPr>
      <t xml:space="preserve">– Copy of overall environmental review </t>
    </r>
    <r>
      <rPr>
        <i/>
        <sz val="9"/>
        <color theme="1"/>
        <rFont val="Calibri"/>
        <family val="2"/>
        <scheme val="minor"/>
      </rPr>
      <t>(If requests for environmental reviews have been submitted, please include the request date)</t>
    </r>
  </si>
  <si>
    <t>Monitoring &amp; Evaluation Tool</t>
  </si>
  <si>
    <t xml:space="preserve">Renewal Application (for grant submitted during the latest Competition) </t>
  </si>
  <si>
    <t xml:space="preserve">Monitoring &amp; Evaluation Tool </t>
  </si>
  <si>
    <t xml:space="preserve">     Monitoring &amp; Evaluation Tool</t>
  </si>
  <si>
    <t xml:space="preserve">The Monitoring &amp; Evaluation Tool must be submitted by all agencies applying for renewal or reallocation funding during the HUD CoC Program Competition.  </t>
  </si>
  <si>
    <t xml:space="preserve">When submitting the Monitoring &amp; Evaluation Tool, the subject of the email should match the name of the project as it is listed on the PROJECT Component (i.e. "1991 CRSC/Pathway Homes SHP"). Please specify which Tool contains the completed AGENCY Component and AGENCY Attachments. </t>
  </si>
  <si>
    <t>(The Response Summary is used to aggregate the responses from each individual Tool submitted to complete a more comprehensive system analysis)</t>
  </si>
  <si>
    <t>(The Scoring Summary is used to aggregate the scores from each individual Tool submitted to complete a more comprehensive system analysis)</t>
  </si>
  <si>
    <t>White</t>
  </si>
  <si>
    <t>Black, African American, or African</t>
  </si>
  <si>
    <t>Asian or Asian American</t>
  </si>
  <si>
    <t>American Indian, Alaska Native, or Indigenous</t>
  </si>
  <si>
    <t>Native Hawaiian or Pacific Islander</t>
  </si>
  <si>
    <t>Multiple Races</t>
  </si>
  <si>
    <t>APRQ12a</t>
  </si>
  <si>
    <t>Alcohol Use Disorder</t>
  </si>
  <si>
    <t>Drug Use Disorder</t>
  </si>
  <si>
    <t>Both Alcohol and Drug Use Disorder</t>
  </si>
  <si>
    <t xml:space="preserve">Domestic Violence History </t>
  </si>
  <si>
    <t>APRQ14a</t>
  </si>
  <si>
    <t>APRQ14b</t>
  </si>
  <si>
    <t>Persons Fleeing Domestic Violence</t>
  </si>
  <si>
    <r>
      <t xml:space="preserve">Race </t>
    </r>
    <r>
      <rPr>
        <sz val="9"/>
        <rFont val="Calibri"/>
        <family val="2"/>
        <scheme val="minor"/>
      </rPr>
      <t>(</t>
    </r>
    <r>
      <rPr>
        <i/>
        <sz val="9"/>
        <rFont val="Calibri"/>
        <family val="2"/>
        <scheme val="minor"/>
      </rPr>
      <t>Information only)</t>
    </r>
  </si>
  <si>
    <t>APRQ12b</t>
  </si>
  <si>
    <r>
      <t xml:space="preserve">Ethnicity </t>
    </r>
    <r>
      <rPr>
        <sz val="9"/>
        <rFont val="Calibri"/>
        <family val="2"/>
        <scheme val="minor"/>
      </rPr>
      <t>(</t>
    </r>
    <r>
      <rPr>
        <i/>
        <sz val="9"/>
        <rFont val="Calibri"/>
        <family val="2"/>
        <scheme val="minor"/>
      </rPr>
      <t>Information only)</t>
    </r>
  </si>
  <si>
    <t>Non-Hispanic/Non-Latin(a)(o)(x)</t>
  </si>
  <si>
    <t>Hispanic/Latin(a)(o)(x)</t>
  </si>
  <si>
    <t>Does this project have any funds that can be voluntarily reallocated?</t>
  </si>
  <si>
    <r>
      <t xml:space="preserve">If YES, </t>
    </r>
    <r>
      <rPr>
        <i/>
        <sz val="11"/>
        <color theme="1"/>
        <rFont val="Calibri"/>
        <family val="2"/>
        <scheme val="minor"/>
      </rPr>
      <t>how much ($)</t>
    </r>
    <r>
      <rPr>
        <sz val="11"/>
        <color theme="1"/>
        <rFont val="Calibri"/>
        <family val="2"/>
        <scheme val="minor"/>
      </rPr>
      <t xml:space="preserve">? </t>
    </r>
    <r>
      <rPr>
        <i/>
        <sz val="9"/>
        <color theme="1"/>
        <rFont val="Calibri"/>
        <family val="2"/>
        <scheme val="minor"/>
      </rPr>
      <t>(Leave blank if not applicable)</t>
    </r>
  </si>
  <si>
    <t xml:space="preserve">It is the responsibility of each Recipient to complete all forms and all questions.  Subrecipients should be consulted as needed.  </t>
  </si>
  <si>
    <t>OVERVIEW</t>
  </si>
  <si>
    <t>To ensure effective and efficient use of HUD Continuum of Care (CoC) Program Funding, all projects in Fairfax County’s CoC (VA-601) receiving HUD CoC Program funding must complete the Monitoring &amp; Evaluation Tool annually. 
The Monitoring &amp; Evaluation Tool includes information on the agency capacity, compliance with federal regulations, use of the federal funding, housing capacity and utilization, demographic information, vulnerability assessment, implementation of best practices connected to services and policies, data quality, and outcomes. The outcomes reviewed align with several System Performance Measures (numbers served, length of time experiencing homelessness, employment and income information, and exits to permanent housing).The data collected is largely based on the Annual Performance Report (APR) submitted to HUD. The Monitoring &amp; Evaluation Tool is reviewed and updated annually by the Monitoring &amp; Evaluation Workgroup, comprised of recipients of HUD CoC Program funding as well as other non-profit representatives and community members that are a part of the CoC. 
A Monitoring &amp; Evaluation Tool must be completed for each individual project and submitted to the Office to Prevent and End Homelessness (OPEH), the CoC Lead Agency, by the established Monitoring &amp; Evaluation schedule in order for the renewal application to be included in the CoC’s submission in the subsequent HUD CoC Program competition. Agencies or projects that do not make submissions by this deadline will lose 2 points for each business day the information is late. OPEH reviews and scores each Tool. Scoring methodology is outlined directly in the Tool. The Monitoring &amp; Evaluation Workgroup also convenes after the Monitoring &amp; Evaluation Tools are submitted to OPEH to discuss the aggregated results of the monitoring (with identifying names of agencies and projects omitted) to ensure integrity of process. Agencies receive a scored copy of their Tool(s) via email along with the final range of scores. Agencies are given 2 weeks to review their scored Tools and submit any inquiries they have to OPEH before they become final.  
The score is used by the Selection &amp; Ranking Subcommittee to develop the CoC Priority List during the annual competition for HUD CoC Program.</t>
  </si>
  <si>
    <t>1991 Pathway Homes SHP</t>
  </si>
  <si>
    <t>1994 Pathway Homes SHP</t>
  </si>
  <si>
    <t>1995 Pathway Homes SHP</t>
  </si>
  <si>
    <t>DHCD/PathwayHomes SPC 9C</t>
  </si>
  <si>
    <t>Rapid Rehoiusing for Transition Age Youth</t>
  </si>
  <si>
    <t>Linda's Gateway</t>
  </si>
  <si>
    <t>TRIUMPH III combined renewal FY19</t>
  </si>
  <si>
    <t>Domestic Violence Rapid Re-Housing Project</t>
  </si>
  <si>
    <t xml:space="preserve">Bed and Unit Inventory </t>
  </si>
  <si>
    <t>Please list the Total HUD Budget:</t>
  </si>
  <si>
    <t>Utilization Rate - Point-in-Time Count of Households on the Last Wednesday</t>
  </si>
  <si>
    <t>APR Q8b</t>
  </si>
  <si>
    <t>(adults at start)</t>
  </si>
  <si>
    <t>36a</t>
  </si>
  <si>
    <t>36b</t>
  </si>
  <si>
    <t>41a</t>
  </si>
  <si>
    <t>41b</t>
  </si>
  <si>
    <t>41c</t>
  </si>
  <si>
    <t>Voluntary Reallocation</t>
  </si>
  <si>
    <t>Amount to reallocate</t>
  </si>
  <si>
    <t>How many years has funding not be completely utilizied in the last three years?</t>
  </si>
  <si>
    <t>APR Q6b</t>
  </si>
  <si>
    <t>APR Q6a</t>
  </si>
  <si>
    <t>APR Q5a</t>
  </si>
  <si>
    <t xml:space="preserve">Data Quality: Personally Identifiable Information - % of Error Rate </t>
  </si>
  <si>
    <t xml:space="preserve">If less than or equal to 5% = 4 point  </t>
  </si>
  <si>
    <t>NEW in 2022 - Changed Data Quality Section</t>
  </si>
  <si>
    <t>Data Quality: PII</t>
  </si>
  <si>
    <t>Data Quality: UDE</t>
  </si>
  <si>
    <t xml:space="preserve">Data Quality: Income and Housing </t>
  </si>
  <si>
    <t>Data Quality: Timeliness</t>
  </si>
  <si>
    <t>APRQ19a1&amp;2</t>
  </si>
  <si>
    <t># exited to 'Permanent Housing (other than RRH) for formerly homeless persons</t>
  </si>
  <si>
    <t>% exited to 'Permanent Housing (other than RRH) for formerly homeless persons</t>
  </si>
  <si>
    <r>
      <t>Data Quality: PII (</t>
    </r>
    <r>
      <rPr>
        <i/>
        <sz val="11"/>
        <color theme="1"/>
        <rFont val="Calibri"/>
        <family val="2"/>
        <scheme val="minor"/>
      </rPr>
      <t>% of Error Rate</t>
    </r>
    <r>
      <rPr>
        <sz val="11"/>
        <color theme="1"/>
        <rFont val="Calibri"/>
        <family val="2"/>
        <scheme val="minor"/>
      </rPr>
      <t>)</t>
    </r>
  </si>
  <si>
    <r>
      <t>Data Quality: UDE (</t>
    </r>
    <r>
      <rPr>
        <i/>
        <sz val="11"/>
        <color theme="1"/>
        <rFont val="Calibri"/>
        <family val="2"/>
        <scheme val="minor"/>
      </rPr>
      <t>% of Error Rate</t>
    </r>
    <r>
      <rPr>
        <sz val="11"/>
        <color theme="1"/>
        <rFont val="Calibri"/>
        <family val="2"/>
        <scheme val="minor"/>
      </rPr>
      <t>)</t>
    </r>
  </si>
  <si>
    <r>
      <t>Data Quality: Income and Housing (</t>
    </r>
    <r>
      <rPr>
        <i/>
        <sz val="11"/>
        <color theme="1"/>
        <rFont val="Calibri"/>
        <family val="2"/>
        <scheme val="minor"/>
      </rPr>
      <t>% of Error Rate</t>
    </r>
    <r>
      <rPr>
        <sz val="11"/>
        <color theme="1"/>
        <rFont val="Calibri"/>
        <family val="2"/>
        <scheme val="minor"/>
      </rPr>
      <t>)</t>
    </r>
  </si>
  <si>
    <r>
      <t>Data Quality: Timeliness (</t>
    </r>
    <r>
      <rPr>
        <i/>
        <sz val="11"/>
        <color theme="1"/>
        <rFont val="Calibri"/>
        <family val="2"/>
        <scheme val="minor"/>
      </rPr>
      <t>% of Error Rate</t>
    </r>
    <r>
      <rPr>
        <sz val="11"/>
        <color theme="1"/>
        <rFont val="Calibri"/>
        <family val="2"/>
        <scheme val="minor"/>
      </rPr>
      <t>)</t>
    </r>
  </si>
  <si>
    <t>INSTRUCTIONS</t>
  </si>
  <si>
    <t>EQUITY</t>
  </si>
  <si>
    <r>
      <t>EQUITY</t>
    </r>
    <r>
      <rPr>
        <b/>
        <sz val="9"/>
        <color theme="1"/>
        <rFont val="Bahnschrift"/>
        <family val="2"/>
      </rPr>
      <t xml:space="preserve"> 0 POINTS</t>
    </r>
  </si>
  <si>
    <t>Does your agency have BIPOC and/or LGBTQIA+ representation in management and leadership positions?</t>
  </si>
  <si>
    <t>Does your agency have BIPOC and/or LGBTQIA+ representation on the Board of Directors?</t>
  </si>
  <si>
    <r>
      <t xml:space="preserve">EQUITY </t>
    </r>
    <r>
      <rPr>
        <i/>
        <sz val="9"/>
        <color theme="1"/>
        <rFont val="Calibri"/>
        <family val="2"/>
      </rPr>
      <t>Information only</t>
    </r>
    <r>
      <rPr>
        <b/>
        <sz val="11"/>
        <color theme="1"/>
        <rFont val="Arial Black"/>
        <family val="2"/>
      </rPr>
      <t xml:space="preserve"> </t>
    </r>
  </si>
  <si>
    <t>Does your agency have a process for reviewing &amp; incorporating feedback from persons with lived experience of homelessness?</t>
  </si>
  <si>
    <t>Has your agency reviewed policies and procedures with an equity lens?</t>
  </si>
  <si>
    <t>Does your agency have a plan to create more equitable program outcomes?</t>
  </si>
  <si>
    <t>Does your agency review outcome data disaggregated by race, ethnicty, etc. at least annually?</t>
  </si>
  <si>
    <t>HOUSING &amp; CAPACITY (17 points)</t>
  </si>
  <si>
    <t>Services &amp; Policies (12 points)</t>
  </si>
  <si>
    <t xml:space="preserve"> PART 2: #24 </t>
  </si>
  <si>
    <r>
      <rPr>
        <b/>
        <sz val="9"/>
        <color theme="1"/>
        <rFont val="Bahnschrift"/>
        <family val="2"/>
      </rPr>
      <t>(NONPROFITS ONLY)</t>
    </r>
    <r>
      <rPr>
        <sz val="11"/>
        <color theme="1"/>
        <rFont val="Calibri"/>
        <family val="2"/>
        <scheme val="minor"/>
      </rPr>
      <t xml:space="preserve"> Agency's latest IRS Form 941 </t>
    </r>
  </si>
  <si>
    <r>
      <rPr>
        <b/>
        <sz val="9"/>
        <color theme="1"/>
        <rFont val="Bahnschrift"/>
        <family val="2"/>
      </rPr>
      <t>(NONPROFITS ONLY)</t>
    </r>
    <r>
      <rPr>
        <sz val="11"/>
        <color theme="1"/>
        <rFont val="Calibri"/>
        <family val="2"/>
        <scheme val="minor"/>
      </rPr>
      <t xml:space="preserve"> First page of IRS Form 990 – Return of Organization Exempt from Income Tax </t>
    </r>
  </si>
  <si>
    <r>
      <t xml:space="preserve">Does the agency have an </t>
    </r>
    <r>
      <rPr>
        <i/>
        <sz val="11"/>
        <color rgb="FF000000"/>
        <rFont val="Calibri"/>
        <family val="2"/>
        <scheme val="minor"/>
      </rPr>
      <t>active</t>
    </r>
    <r>
      <rPr>
        <sz val="11"/>
        <color rgb="FF000000"/>
        <rFont val="Calibri"/>
        <family val="2"/>
        <scheme val="minor"/>
      </rPr>
      <t xml:space="preserve"> SAM registration and valid Unique Entity Identifier?</t>
    </r>
  </si>
  <si>
    <r>
      <t>Does the agency have a homeless or formerly homeless rep. on the Board of Directors or equivalent policymaking entity?</t>
    </r>
    <r>
      <rPr>
        <sz val="9"/>
        <color theme="1"/>
        <rFont val="Calibri"/>
        <family val="2"/>
        <scheme val="minor"/>
      </rPr>
      <t xml:space="preserve"> 24 CFR § 578.75(g)(1)</t>
    </r>
    <r>
      <rPr>
        <sz val="11"/>
        <color theme="1"/>
        <rFont val="Calibri"/>
        <family val="2"/>
        <scheme val="minor"/>
      </rPr>
      <t>?</t>
    </r>
  </si>
  <si>
    <t>Cash Match</t>
  </si>
  <si>
    <t>In-Kind Match</t>
  </si>
  <si>
    <t>Total Match</t>
  </si>
  <si>
    <t>Youth Under Age 25</t>
  </si>
  <si>
    <t>Parenting Youth Under Age 25 with Children</t>
  </si>
  <si>
    <t>Age 62+</t>
  </si>
  <si>
    <t>Veteran Status (3.7)</t>
  </si>
  <si>
    <t>Project Start Date (3.10)</t>
  </si>
  <si>
    <t>Data Quality: Universal Data Elements - % of Error Rate</t>
  </si>
  <si>
    <t>Relationship to Head of Household (3.15)</t>
  </si>
  <si>
    <t>Client Location (3.16)</t>
  </si>
  <si>
    <t>Disabling Condition (3.8)</t>
  </si>
  <si>
    <t>Destination (3.12)</t>
  </si>
  <si>
    <t>Income and Sources (4.2) at Start</t>
  </si>
  <si>
    <t>Income and Sources (4.2) at Annual Assessment</t>
  </si>
  <si>
    <t>Income and Sources (4.2) at Exit</t>
  </si>
  <si>
    <t>Data Quality: Income and Housing Data Quality - % of Error Rate</t>
  </si>
  <si>
    <t xml:space="preserve">If less than or equal to 5% = 5 point  </t>
  </si>
  <si>
    <t># of Start Records</t>
  </si>
  <si>
    <t># of Exit Records</t>
  </si>
  <si>
    <t>0 Days</t>
  </si>
  <si>
    <t>1-3 Days</t>
  </si>
  <si>
    <t>4-6 Days</t>
  </si>
  <si>
    <t>7-10 Days</t>
  </si>
  <si>
    <t>11+ Days</t>
  </si>
  <si>
    <r>
      <t xml:space="preserve">Total Dedicated CH Beds </t>
    </r>
    <r>
      <rPr>
        <b/>
        <sz val="9"/>
        <color theme="1"/>
        <rFont val="Bahnschrift"/>
        <family val="2"/>
      </rPr>
      <t>(PSH ONLY)</t>
    </r>
  </si>
  <si>
    <r>
      <t xml:space="preserve">Number of units owned </t>
    </r>
    <r>
      <rPr>
        <b/>
        <sz val="9"/>
        <color theme="1"/>
        <rFont val="Bahnschrift"/>
        <family val="2"/>
      </rPr>
      <t>(PSH ONLY)</t>
    </r>
  </si>
  <si>
    <r>
      <rPr>
        <b/>
        <sz val="9"/>
        <color theme="1"/>
        <rFont val="Bahnschrift"/>
        <family val="2"/>
      </rPr>
      <t xml:space="preserve">(PSH ONLY) </t>
    </r>
    <r>
      <rPr>
        <sz val="11"/>
        <color theme="1"/>
        <rFont val="Calibri"/>
        <family val="2"/>
        <scheme val="minor"/>
      </rPr>
      <t>– List of Units’ Addresses and the dates of their environmental reviews for this project (please submit in excel format)</t>
    </r>
  </si>
  <si>
    <t xml:space="preserve">Real Property Leasing  </t>
  </si>
  <si>
    <t>Short / Medium Term Rental Assistance</t>
  </si>
  <si>
    <t>Long-Term Rental Assistance</t>
  </si>
  <si>
    <t>Operating Costs</t>
  </si>
  <si>
    <t>Supportive Services Subtotal</t>
  </si>
  <si>
    <t>Administration Subtotal</t>
  </si>
  <si>
    <t xml:space="preserve"> PART 1: #12</t>
  </si>
  <si>
    <t xml:space="preserve"> PART 1: #13</t>
  </si>
  <si>
    <t xml:space="preserve"> PART 2: #25 </t>
  </si>
  <si>
    <t xml:space="preserve"> PART 2: #26</t>
  </si>
  <si>
    <t>Ss</t>
  </si>
  <si>
    <t>APR Q6c</t>
  </si>
  <si>
    <t>APR Q6e</t>
  </si>
  <si>
    <t>Emergency shelter, incl. hotel/motel paid for w/ ES voucher, or RHY-funded Host Home shelter (HUD)</t>
  </si>
  <si>
    <t>Homeless</t>
  </si>
  <si>
    <t>Place not meant for habitation (HUD)</t>
  </si>
  <si>
    <t>Safe Haven (HUD)</t>
  </si>
  <si>
    <t>Jail, prison or juvenile detention facility (HUD)</t>
  </si>
  <si>
    <t>Institutional</t>
  </si>
  <si>
    <t>Hospital or other residential non-psychiatric medical facility (HUD)</t>
  </si>
  <si>
    <t>Psychiatric hospital or other psychiatric facility (HUD)</t>
  </si>
  <si>
    <t>Substance abuse treatment facility or detox center (HUD)</t>
  </si>
  <si>
    <t>Subsidized Housing</t>
  </si>
  <si>
    <t>TH or PH</t>
  </si>
  <si>
    <t>Permanent housing (other than RRH) for formerly homeless persons (HUD)</t>
  </si>
  <si>
    <t>Transitional housing for homeless persons (including homeless youth) (HUD)</t>
  </si>
  <si>
    <t>Rental by client, with HCV voucher (tenant or project based) (HUD)</t>
  </si>
  <si>
    <t>Staying or living in a family member's room, apartment or house (HUD)</t>
  </si>
  <si>
    <t>Hotel or motel paid for without emergency shelter voucher (HUD)</t>
  </si>
  <si>
    <t>Rental by client, no ongoing housing subsidy (HUD)</t>
  </si>
  <si>
    <t>Staying or living in a friend's room, apartment or house (HUD)</t>
  </si>
  <si>
    <t>Rental by client, with RRH or equivalent subsidy (HUD)</t>
  </si>
  <si>
    <t>Rental by client, with other ongoing housing subsidy (HUD)</t>
  </si>
  <si>
    <t>Rental by client in a public housing unit (HUD)</t>
  </si>
  <si>
    <t>Owned by client, no ongoing housing subsidy (HUD)</t>
  </si>
  <si>
    <t>Residential project or halfway house with no homeless criteria (HUD)</t>
  </si>
  <si>
    <t>Rental by client, with GPD TIP housing subsidy (HUD)</t>
  </si>
  <si>
    <t>Other (HUD)</t>
  </si>
  <si>
    <t>Other</t>
  </si>
  <si>
    <t>Client refused (HUD)</t>
  </si>
  <si>
    <t>living sit group</t>
  </si>
  <si>
    <t>If households were not literally homeless at program entry as indicated on the APR because they moved from one PH project to another PH project within the CoC, please mark "YES" under Homeless or Insitutional Setting if they were homeless at initial project entry.</t>
  </si>
  <si>
    <t>Grant Number</t>
  </si>
  <si>
    <t>grant year dedup lookup</t>
  </si>
  <si>
    <t>grant number</t>
  </si>
  <si>
    <t>Recipient Name</t>
  </si>
  <si>
    <t>Project Name</t>
  </si>
  <si>
    <t>PIN</t>
  </si>
  <si>
    <t>Fiscal Year Awarded</t>
  </si>
  <si>
    <t>Operating Start Date</t>
  </si>
  <si>
    <t>Type</t>
  </si>
  <si>
    <t>VA0094L3G012010</t>
  </si>
  <si>
    <t>VA0094</t>
  </si>
  <si>
    <t>PSH</t>
  </si>
  <si>
    <t>VA0098L3G012013</t>
  </si>
  <si>
    <t>VA0098</t>
  </si>
  <si>
    <t>Fairfax County Department of Family Services</t>
  </si>
  <si>
    <t>VA0101L3G012013</t>
  </si>
  <si>
    <t>VA0101</t>
  </si>
  <si>
    <t>VA0145L3G012012</t>
  </si>
  <si>
    <t>VA0145</t>
  </si>
  <si>
    <t>VA0097L3G012013</t>
  </si>
  <si>
    <t>VA0097</t>
  </si>
  <si>
    <t>VA0100L3G012013</t>
  </si>
  <si>
    <t>VA0100</t>
  </si>
  <si>
    <t>New Hope Housing, Inc.</t>
  </si>
  <si>
    <t>VA0109L3G012013</t>
  </si>
  <si>
    <t>VA0109</t>
  </si>
  <si>
    <t>Shelter House, Inc</t>
  </si>
  <si>
    <t>VA0114L3G012013</t>
  </si>
  <si>
    <t>VA0114</t>
  </si>
  <si>
    <t>VA0257L3G012006</t>
  </si>
  <si>
    <t>VA0257</t>
  </si>
  <si>
    <t>VA-601 CoC Planning Project Application 2020</t>
  </si>
  <si>
    <t>VA0412L3G012000</t>
  </si>
  <si>
    <t>VA0412</t>
  </si>
  <si>
    <t>Planning</t>
  </si>
  <si>
    <t>VA0197L3G012009</t>
  </si>
  <si>
    <t>VA0197</t>
  </si>
  <si>
    <t>VA0278L3G012005</t>
  </si>
  <si>
    <t>VA0278</t>
  </si>
  <si>
    <t>VA0286L3G012005</t>
  </si>
  <si>
    <t>VA0286</t>
  </si>
  <si>
    <t>RRH</t>
  </si>
  <si>
    <t>VA0156L3G012010</t>
  </si>
  <si>
    <t>VA0156</t>
  </si>
  <si>
    <t>VA0287L3G012005</t>
  </si>
  <si>
    <t>VA0287</t>
  </si>
  <si>
    <t>VA0288L3G012005</t>
  </si>
  <si>
    <t>VA0288</t>
  </si>
  <si>
    <t>VA0144L3G012012</t>
  </si>
  <si>
    <t>VA0144</t>
  </si>
  <si>
    <t>Abused and Homeless Children's Refuge - Alternative House</t>
  </si>
  <si>
    <t>VA0277L3G012005</t>
  </si>
  <si>
    <t>VA0277</t>
  </si>
  <si>
    <t>VA0366L3G012002</t>
  </si>
  <si>
    <t>VA0366</t>
  </si>
  <si>
    <t>VA0096L3G012013</t>
  </si>
  <si>
    <t>VA0096</t>
  </si>
  <si>
    <t>unique</t>
  </si>
  <si>
    <t>CoC #</t>
  </si>
  <si>
    <t>VA-601</t>
  </si>
  <si>
    <t>Award $ 2020</t>
  </si>
  <si>
    <t>award 2021</t>
  </si>
  <si>
    <r>
      <t xml:space="preserve">Amount </t>
    </r>
    <r>
      <rPr>
        <b/>
        <i/>
        <sz val="11"/>
        <color theme="1"/>
        <rFont val="Calibri"/>
        <family val="2"/>
        <scheme val="minor"/>
      </rPr>
      <t>awarded</t>
    </r>
    <r>
      <rPr>
        <b/>
        <sz val="11"/>
        <color theme="1"/>
        <rFont val="Calibri"/>
        <family val="2"/>
        <scheme val="minor"/>
      </rPr>
      <t xml:space="preserve"> in FY21 Competition</t>
    </r>
  </si>
  <si>
    <r>
      <t xml:space="preserve">Amount </t>
    </r>
    <r>
      <rPr>
        <b/>
        <i/>
        <sz val="11"/>
        <color theme="1"/>
        <rFont val="Calibri"/>
        <family val="2"/>
        <scheme val="minor"/>
      </rPr>
      <t>awarded</t>
    </r>
    <r>
      <rPr>
        <b/>
        <sz val="11"/>
        <color theme="1"/>
        <rFont val="Calibri"/>
        <family val="2"/>
        <scheme val="minor"/>
      </rPr>
      <t xml:space="preserve"> in FY20 Competition</t>
    </r>
  </si>
  <si>
    <t>yes/no lookup</t>
  </si>
  <si>
    <t>APRQ20b</t>
  </si>
  <si>
    <t xml:space="preserve">How many persons exited? </t>
  </si>
  <si>
    <r>
      <rPr>
        <u/>
        <sz val="11"/>
        <color theme="1"/>
        <rFont val="Calibri"/>
        <family val="2"/>
        <scheme val="minor"/>
      </rPr>
      <t xml:space="preserve">(SPM #7) </t>
    </r>
    <r>
      <rPr>
        <sz val="11"/>
        <color theme="1"/>
        <rFont val="Calibri"/>
        <family val="2"/>
        <scheme val="minor"/>
      </rPr>
      <t>How many persons exited to permanent housing destinations?</t>
    </r>
  </si>
  <si>
    <r>
      <t>(</t>
    </r>
    <r>
      <rPr>
        <b/>
        <sz val="9"/>
        <color theme="1"/>
        <rFont val="Bahnschrift"/>
        <family val="2"/>
      </rPr>
      <t>PSH ONLY</t>
    </r>
    <r>
      <rPr>
        <sz val="11"/>
        <color theme="1"/>
        <rFont val="Calibri"/>
        <family val="2"/>
        <scheme val="minor"/>
      </rPr>
      <t>) How many persons exited to 'Permanent Housing (other than RRH) for formerly homeless persons'?</t>
    </r>
  </si>
  <si>
    <r>
      <rPr>
        <u/>
        <sz val="11"/>
        <color theme="1"/>
        <rFont val="Calibri"/>
        <family val="2"/>
        <scheme val="minor"/>
      </rPr>
      <t>(SPM #7)</t>
    </r>
    <r>
      <rPr>
        <sz val="11"/>
        <color theme="1"/>
        <rFont val="Calibri"/>
        <family val="2"/>
        <scheme val="minor"/>
      </rPr>
      <t xml:space="preserve"> How many persons maintainted their housing stability in the program?</t>
    </r>
  </si>
  <si>
    <r>
      <rPr>
        <b/>
        <u/>
        <sz val="11"/>
        <color theme="1"/>
        <rFont val="Calibri"/>
        <family val="2"/>
        <scheme val="minor"/>
      </rPr>
      <t>&gt;</t>
    </r>
    <r>
      <rPr>
        <b/>
        <sz val="11"/>
        <color theme="1"/>
        <rFont val="Calibri"/>
        <family val="2"/>
        <scheme val="minor"/>
      </rPr>
      <t xml:space="preserve"> 95% of persons maintain housing stability</t>
    </r>
  </si>
  <si>
    <t>How many persons maintainted their housing stability in the program AND how many persons exited to permanent housing? (add both together)</t>
  </si>
  <si>
    <r>
      <rPr>
        <u/>
        <sz val="11"/>
        <color theme="1"/>
        <rFont val="Calibri"/>
        <family val="2"/>
        <scheme val="minor"/>
      </rPr>
      <t xml:space="preserve">(SPM #7) </t>
    </r>
    <r>
      <rPr>
        <sz val="11"/>
        <color theme="1"/>
        <rFont val="Calibri"/>
        <family val="2"/>
        <scheme val="minor"/>
      </rPr>
      <t>How many persons exited to permanent housing (Q41a) AND how many persons maintainted their housing stability in the program (Q42)? (add both together)</t>
    </r>
  </si>
  <si>
    <t>APRQ23c&amp;</t>
  </si>
  <si>
    <r>
      <rPr>
        <b/>
        <sz val="11"/>
        <color theme="8" tint="-0.249977111117893"/>
        <rFont val="Calibri"/>
        <family val="2"/>
        <scheme val="minor"/>
      </rPr>
      <t xml:space="preserve">Renewal Application </t>
    </r>
    <r>
      <rPr>
        <b/>
        <sz val="11"/>
        <rFont val="Calibri"/>
        <family val="2"/>
        <scheme val="minor"/>
      </rPr>
      <t xml:space="preserve">2021 </t>
    </r>
    <r>
      <rPr>
        <b/>
        <sz val="11"/>
        <color theme="1"/>
        <rFont val="Calibri"/>
        <family val="2"/>
        <scheme val="minor"/>
      </rPr>
      <t xml:space="preserve">Renewal Application Amount: </t>
    </r>
  </si>
  <si>
    <r>
      <rPr>
        <b/>
        <sz val="11"/>
        <color theme="4"/>
        <rFont val="Calibri"/>
        <family val="2"/>
        <scheme val="minor"/>
      </rPr>
      <t>SAGE APR, Q01a</t>
    </r>
    <r>
      <rPr>
        <b/>
        <sz val="11"/>
        <color theme="1"/>
        <rFont val="Calibri"/>
        <family val="2"/>
        <scheme val="minor"/>
      </rPr>
      <t xml:space="preserve">  Grant Year:</t>
    </r>
  </si>
  <si>
    <r>
      <rPr>
        <b/>
        <sz val="11"/>
        <color theme="8" tint="-0.249977111117893"/>
        <rFont val="Calibri"/>
        <family val="2"/>
        <scheme val="minor"/>
      </rPr>
      <t>SAGE APR, Q01a</t>
    </r>
    <r>
      <rPr>
        <b/>
        <sz val="11"/>
        <color theme="1"/>
        <rFont val="Calibri"/>
        <family val="2"/>
        <scheme val="minor"/>
      </rPr>
      <t xml:space="preserve"> Grant Number</t>
    </r>
  </si>
  <si>
    <t>SAGE APR, Q28</t>
  </si>
  <si>
    <r>
      <rPr>
        <b/>
        <sz val="11"/>
        <color theme="8" tint="-0.249977111117893"/>
        <rFont val="Calibri"/>
        <family val="2"/>
        <scheme val="minor"/>
      </rPr>
      <t xml:space="preserve">SAGE APR, Q01a  </t>
    </r>
    <r>
      <rPr>
        <b/>
        <sz val="11"/>
        <color theme="1"/>
        <rFont val="Calibri"/>
        <family val="2"/>
        <scheme val="minor"/>
      </rPr>
      <t xml:space="preserve">2020 Grant Amount: </t>
    </r>
  </si>
  <si>
    <t>APR Q2</t>
  </si>
  <si>
    <t xml:space="preserve"> PART 2:</t>
  </si>
  <si>
    <t xml:space="preserve">Copy of full HUD Annual Performance Report   </t>
  </si>
  <si>
    <t>Print to pdf the the COMPLETE 2020 APR  and attach to M&amp;E submission</t>
  </si>
  <si>
    <t>This report contains the answers to most of the questions on Part 2 - PROJECT Component</t>
  </si>
  <si>
    <t>PRINT TO PDF and attach to submission</t>
  </si>
  <si>
    <t>Please note that the screen prints below are from multiple example APRs that were pulled and the example numbers below do not always 'make sense.'</t>
  </si>
  <si>
    <t>ALSO NOTE - that questions are renumbered a bit because of APR redesign.  Pay attention to the NAME of the QUESTION to ensure you have the right one</t>
  </si>
  <si>
    <t>Questions at the top of the Monitoring Tool</t>
  </si>
  <si>
    <t>APR Q1a</t>
  </si>
  <si>
    <t>Q1</t>
  </si>
  <si>
    <t>APR Q28  Financial Information</t>
  </si>
  <si>
    <t>Q6</t>
  </si>
  <si>
    <t>Q8</t>
  </si>
  <si>
    <t>Q9</t>
  </si>
  <si>
    <t>Next year I recommend that the PIT utilization from the Sage APR format should be adopted (see above)</t>
  </si>
  <si>
    <t>Also - these examples are from different projects' APRs so the numbers are not always in sync.</t>
  </si>
  <si>
    <t>Q13</t>
  </si>
  <si>
    <t>APR Q15</t>
  </si>
  <si>
    <t>Use the TOTAL column for the individual answers</t>
  </si>
  <si>
    <t>Q14</t>
  </si>
  <si>
    <t>APR Q13a1</t>
  </si>
  <si>
    <t>Q14 - continued</t>
  </si>
  <si>
    <t>APR Q14a and Q14b</t>
  </si>
  <si>
    <t>Q14 continued</t>
  </si>
  <si>
    <t>APR Q11</t>
  </si>
  <si>
    <t>Q15</t>
  </si>
  <si>
    <t>APR Q12a</t>
  </si>
  <si>
    <t>Q16</t>
  </si>
  <si>
    <t>APR Q12b</t>
  </si>
  <si>
    <t>Q17</t>
  </si>
  <si>
    <t>APR Q22c</t>
  </si>
  <si>
    <t>Q31</t>
  </si>
  <si>
    <t>32 &amp; 33</t>
  </si>
  <si>
    <t>APR Q6b and Q6c</t>
  </si>
  <si>
    <t>APR Q22b</t>
  </si>
  <si>
    <t>APR Q16</t>
  </si>
  <si>
    <t xml:space="preserve">APR Q16 </t>
  </si>
  <si>
    <t>Add together all of the values inside the red box</t>
  </si>
  <si>
    <t>APR Q17</t>
  </si>
  <si>
    <t>APR Q19a 1&amp;2</t>
  </si>
  <si>
    <t>PLUS</t>
  </si>
  <si>
    <t>APR Q20b</t>
  </si>
  <si>
    <t>Different directions than last year, add these two together</t>
  </si>
  <si>
    <t>APR Q23c</t>
  </si>
  <si>
    <t>(note: Q24 is no longer in the APR report, this is the bottom of Q23c)</t>
  </si>
  <si>
    <t>APR 5a</t>
  </si>
  <si>
    <t>Full APR from Sage for 2020 project</t>
  </si>
  <si>
    <t>see print screen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</si>
</sst>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4" formatCode="_(&quot;$&quot;* #,##0.00_);_(&quot;$&quot;* \(#,##0.00\);_(&quot;$&quot;* &quot;-&quot;??_);_(@_)"/>
    <numFmt numFmtId="164" formatCode="_(&quot;$&quot;* #,##0_);_(&quot;$&quot;* \(#,##0\);_(&quot;$&quot;* &quot;-&quot;??_);_(@_)"/>
    <numFmt numFmtId="165" formatCode="&quot;$&quot;#,##0"/>
    <numFmt numFmtId="166" formatCode="0.0"/>
    <numFmt numFmtId="167" formatCode="\$0,000.00"/>
  </numFmts>
  <fonts count="70"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1"/>
      <color theme="1"/>
      <name val="Arial Black"/>
      <family val="2"/>
    </font>
    <font>
      <sz val="11"/>
      <color theme="1"/>
      <name val="Arial Black"/>
      <family val="2"/>
    </font>
    <font>
      <sz val="8"/>
      <color theme="1"/>
      <name val="Calibri"/>
      <family val="2"/>
      <scheme val="minor"/>
    </font>
    <font>
      <i/>
      <sz val="11"/>
      <color theme="1"/>
      <name val="Calibri"/>
      <family val="2"/>
      <scheme val="minor"/>
    </font>
    <font>
      <u/>
      <sz val="11"/>
      <color theme="1"/>
      <name val="Calibri"/>
      <family val="2"/>
      <scheme val="minor"/>
    </font>
    <font>
      <b/>
      <sz val="9"/>
      <color indexed="81"/>
      <name val="Tahoma"/>
      <family val="2"/>
    </font>
    <font>
      <sz val="9"/>
      <color indexed="81"/>
      <name val="Tahoma"/>
      <family val="2"/>
    </font>
    <font>
      <b/>
      <sz val="10.5"/>
      <name val="Calibri"/>
      <family val="2"/>
      <scheme val="minor"/>
    </font>
    <font>
      <b/>
      <sz val="14"/>
      <color theme="0"/>
      <name val="Arial Black"/>
      <family val="2"/>
    </font>
    <font>
      <b/>
      <sz val="11"/>
      <color rgb="FFFF0000"/>
      <name val="Calibri"/>
      <family val="2"/>
      <scheme val="minor"/>
    </font>
    <font>
      <b/>
      <sz val="11"/>
      <name val="Calibri"/>
      <family val="2"/>
      <scheme val="minor"/>
    </font>
    <font>
      <sz val="11"/>
      <color rgb="FF000000"/>
      <name val="Calibri"/>
      <family val="2"/>
      <scheme val="minor"/>
    </font>
    <font>
      <i/>
      <sz val="11"/>
      <color rgb="FF000000"/>
      <name val="Calibri"/>
      <family val="2"/>
      <scheme val="minor"/>
    </font>
    <font>
      <sz val="9"/>
      <color theme="1"/>
      <name val="Calibri"/>
      <family val="2"/>
      <scheme val="minor"/>
    </font>
    <font>
      <sz val="9"/>
      <color rgb="FF000000"/>
      <name val="Calibri"/>
      <family val="2"/>
      <scheme val="minor"/>
    </font>
    <font>
      <i/>
      <sz val="9"/>
      <color theme="1"/>
      <name val="Calibri"/>
      <family val="2"/>
      <scheme val="minor"/>
    </font>
    <font>
      <b/>
      <i/>
      <sz val="11"/>
      <color theme="1"/>
      <name val="Calibri"/>
      <family val="2"/>
      <scheme val="minor"/>
    </font>
    <font>
      <sz val="9"/>
      <color theme="1"/>
      <name val="Arial Black"/>
      <family val="2"/>
    </font>
    <font>
      <b/>
      <sz val="9"/>
      <color theme="1"/>
      <name val="Bahnschrift"/>
      <family val="2"/>
    </font>
    <font>
      <b/>
      <sz val="9"/>
      <name val="Bahnschrift"/>
      <family val="2"/>
    </font>
    <font>
      <sz val="14"/>
      <color theme="1"/>
      <name val="Arial Black"/>
      <family val="2"/>
    </font>
    <font>
      <sz val="10.5"/>
      <color theme="1"/>
      <name val="Calibri"/>
      <family val="2"/>
      <scheme val="minor"/>
    </font>
    <font>
      <sz val="10.5"/>
      <name val="Calibri"/>
      <family val="2"/>
      <scheme val="minor"/>
    </font>
    <font>
      <b/>
      <i/>
      <sz val="11"/>
      <color theme="4"/>
      <name val="Calibri"/>
      <family val="2"/>
      <scheme val="minor"/>
    </font>
    <font>
      <b/>
      <sz val="11"/>
      <color theme="4"/>
      <name val="Calibri"/>
      <family val="2"/>
      <scheme val="minor"/>
    </font>
    <font>
      <b/>
      <sz val="9"/>
      <color theme="1"/>
      <name val="Arial Black"/>
      <family val="2"/>
    </font>
    <font>
      <b/>
      <sz val="11"/>
      <color theme="0"/>
      <name val="Arial Black"/>
      <family val="2"/>
    </font>
    <font>
      <sz val="7"/>
      <color theme="1"/>
      <name val="Arial Black"/>
      <family val="2"/>
    </font>
    <font>
      <b/>
      <sz val="8"/>
      <color theme="1"/>
      <name val="Bahnschrift"/>
      <family val="2"/>
    </font>
    <font>
      <b/>
      <sz val="9"/>
      <color theme="1"/>
      <name val="Calibri"/>
      <family val="2"/>
      <scheme val="minor"/>
    </font>
    <font>
      <sz val="10"/>
      <color theme="1"/>
      <name val="Calibri"/>
      <family val="2"/>
      <scheme val="minor"/>
    </font>
    <font>
      <sz val="10"/>
      <name val="Calibri"/>
      <family val="2"/>
      <scheme val="minor"/>
    </font>
    <font>
      <sz val="9"/>
      <name val="Calibri"/>
      <family val="2"/>
      <scheme val="minor"/>
    </font>
    <font>
      <b/>
      <sz val="9"/>
      <name val="Calibri"/>
      <family val="2"/>
      <scheme val="minor"/>
    </font>
    <font>
      <sz val="10"/>
      <color rgb="FFFF0000"/>
      <name val="Calibri"/>
      <family val="2"/>
      <scheme val="minor"/>
    </font>
    <font>
      <i/>
      <sz val="11"/>
      <name val="Calibri"/>
      <family val="2"/>
      <scheme val="minor"/>
    </font>
    <font>
      <i/>
      <sz val="11"/>
      <color rgb="FFFF0000"/>
      <name val="Calibri"/>
      <family val="2"/>
      <scheme val="minor"/>
    </font>
    <font>
      <b/>
      <sz val="7"/>
      <color theme="4"/>
      <name val="Calibri"/>
      <family val="2"/>
      <scheme val="minor"/>
    </font>
    <font>
      <i/>
      <u/>
      <sz val="9"/>
      <color theme="1"/>
      <name val="Calibri"/>
      <family val="2"/>
      <scheme val="minor"/>
    </font>
    <font>
      <i/>
      <sz val="9"/>
      <name val="Calibri"/>
      <family val="2"/>
      <scheme val="minor"/>
    </font>
    <font>
      <sz val="9.5"/>
      <color theme="1"/>
      <name val="Calibri"/>
      <family val="2"/>
      <scheme val="minor"/>
    </font>
    <font>
      <b/>
      <sz val="10"/>
      <color theme="4"/>
      <name val="Calibri"/>
      <family val="2"/>
      <scheme val="minor"/>
    </font>
    <font>
      <b/>
      <sz val="11"/>
      <color theme="9" tint="-0.249977111117893"/>
      <name val="Calibri"/>
      <family val="2"/>
      <scheme val="minor"/>
    </font>
    <font>
      <b/>
      <sz val="8"/>
      <name val="Calibri"/>
      <family val="2"/>
      <scheme val="minor"/>
    </font>
    <font>
      <sz val="10.5"/>
      <color rgb="FFFF0000"/>
      <name val="Calibri"/>
      <family val="2"/>
      <scheme val="minor"/>
    </font>
    <font>
      <sz val="11"/>
      <color theme="0"/>
      <name val="Arial Black"/>
      <family val="2"/>
    </font>
    <font>
      <sz val="6"/>
      <color theme="1"/>
      <name val="Calibri"/>
      <family val="2"/>
      <scheme val="minor"/>
    </font>
    <font>
      <b/>
      <sz val="12"/>
      <color theme="0"/>
      <name val="Calibri"/>
      <family val="2"/>
      <scheme val="minor"/>
    </font>
    <font>
      <b/>
      <sz val="8"/>
      <color theme="0"/>
      <name val="Calibri"/>
      <family val="2"/>
      <scheme val="minor"/>
    </font>
    <font>
      <b/>
      <sz val="10"/>
      <name val="Calibri"/>
      <family val="2"/>
      <scheme val="minor"/>
    </font>
    <font>
      <b/>
      <u/>
      <sz val="11"/>
      <name val="Calibri"/>
      <family val="2"/>
      <scheme val="minor"/>
    </font>
    <font>
      <sz val="9"/>
      <color theme="1"/>
      <name val="Bahnschrift"/>
      <family val="2"/>
    </font>
    <font>
      <b/>
      <u/>
      <sz val="11"/>
      <color theme="1"/>
      <name val="Calibri"/>
      <family val="2"/>
      <scheme val="minor"/>
    </font>
    <font>
      <b/>
      <sz val="13"/>
      <color theme="1"/>
      <name val="Calibri"/>
      <family val="2"/>
      <scheme val="minor"/>
    </font>
    <font>
      <b/>
      <sz val="11"/>
      <color rgb="FFC00000"/>
      <name val="Calibri"/>
      <family val="2"/>
      <scheme val="minor"/>
    </font>
    <font>
      <b/>
      <sz val="11"/>
      <color theme="7" tint="-0.249977111117893"/>
      <name val="Calibri"/>
      <family val="2"/>
      <scheme val="minor"/>
    </font>
    <font>
      <i/>
      <sz val="9"/>
      <color theme="1"/>
      <name val="Calibri"/>
      <family val="2"/>
    </font>
    <font>
      <sz val="14"/>
      <color theme="0"/>
      <name val="Arial Black"/>
      <family val="2"/>
    </font>
    <font>
      <sz val="7"/>
      <color rgb="FF000000"/>
      <name val="Arial"/>
    </font>
    <font>
      <b/>
      <sz val="11"/>
      <color rgb="FF000000"/>
      <name val="Calibri"/>
      <family val="2"/>
    </font>
    <font>
      <b/>
      <sz val="11"/>
      <color theme="8" tint="-0.249977111117893"/>
      <name val="Calibri"/>
      <family val="2"/>
      <scheme val="minor"/>
    </font>
    <font>
      <sz val="14"/>
      <color theme="1"/>
      <name val="Calibri"/>
      <family val="2"/>
      <scheme val="minor"/>
    </font>
    <font>
      <sz val="16"/>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1" tint="0.34998626667073579"/>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rgb="FFFFFF00"/>
        <bgColor indexed="64"/>
      </patternFill>
    </fill>
  </fills>
  <borders count="282">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style="thin">
        <color theme="0"/>
      </bottom>
      <diagonal/>
    </border>
    <border>
      <left style="thin">
        <color theme="0"/>
      </left>
      <right style="thin">
        <color theme="0"/>
      </right>
      <top style="thin">
        <color theme="0"/>
      </top>
      <bottom style="medium">
        <color indexed="64"/>
      </bottom>
      <diagonal/>
    </border>
    <border>
      <left style="thin">
        <color theme="0"/>
      </left>
      <right style="thin">
        <color theme="0"/>
      </right>
      <top style="medium">
        <color indexed="64"/>
      </top>
      <bottom style="hair">
        <color theme="0"/>
      </bottom>
      <diagonal/>
    </border>
    <border>
      <left style="thin">
        <color theme="0"/>
      </left>
      <right/>
      <top style="medium">
        <color indexed="64"/>
      </top>
      <bottom style="hair">
        <color theme="0"/>
      </bottom>
      <diagonal/>
    </border>
    <border>
      <left/>
      <right/>
      <top style="medium">
        <color indexed="64"/>
      </top>
      <bottom style="hair">
        <color theme="0"/>
      </bottom>
      <diagonal/>
    </border>
    <border>
      <left/>
      <right style="thin">
        <color theme="0"/>
      </right>
      <top style="medium">
        <color indexed="64"/>
      </top>
      <bottom style="hair">
        <color theme="0"/>
      </bottom>
      <diagonal/>
    </border>
    <border>
      <left style="thin">
        <color theme="0"/>
      </left>
      <right/>
      <top/>
      <bottom style="hair">
        <color indexed="64"/>
      </bottom>
      <diagonal/>
    </border>
    <border>
      <left/>
      <right/>
      <top/>
      <bottom style="hair">
        <color indexed="64"/>
      </bottom>
      <diagonal/>
    </border>
    <border>
      <left style="thin">
        <color theme="0"/>
      </left>
      <right/>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top/>
      <bottom style="hair">
        <color theme="0"/>
      </bottom>
      <diagonal/>
    </border>
    <border>
      <left/>
      <right/>
      <top/>
      <bottom style="hair">
        <color theme="0"/>
      </bottom>
      <diagonal/>
    </border>
    <border>
      <left style="thin">
        <color theme="0"/>
      </left>
      <right style="thin">
        <color theme="0"/>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thin">
        <color theme="0"/>
      </left>
      <right/>
      <top/>
      <bottom style="hair">
        <color theme="1"/>
      </bottom>
      <diagonal/>
    </border>
    <border>
      <left/>
      <right/>
      <top/>
      <bottom style="hair">
        <color theme="1"/>
      </bottom>
      <diagonal/>
    </border>
    <border>
      <left/>
      <right style="thin">
        <color theme="0"/>
      </right>
      <top/>
      <bottom style="hair">
        <color indexed="64"/>
      </bottom>
      <diagonal/>
    </border>
    <border>
      <left style="thin">
        <color theme="0"/>
      </left>
      <right style="thin">
        <color theme="0"/>
      </right>
      <top style="thin">
        <color theme="0"/>
      </top>
      <bottom style="hair">
        <color indexed="64"/>
      </bottom>
      <diagonal/>
    </border>
    <border>
      <left/>
      <right style="hair">
        <color theme="0"/>
      </right>
      <top/>
      <bottom style="hair">
        <color theme="0"/>
      </bottom>
      <diagonal/>
    </border>
    <border>
      <left/>
      <right style="thin">
        <color theme="0"/>
      </right>
      <top/>
      <bottom style="hair">
        <color theme="0"/>
      </bottom>
      <diagonal/>
    </border>
    <border>
      <left style="thin">
        <color theme="0"/>
      </left>
      <right style="thin">
        <color theme="0"/>
      </right>
      <top/>
      <bottom/>
      <diagonal/>
    </border>
    <border>
      <left style="thin">
        <color theme="0"/>
      </left>
      <right/>
      <top style="hair">
        <color indexed="64"/>
      </top>
      <bottom/>
      <diagonal/>
    </border>
    <border>
      <left/>
      <right/>
      <top style="hair">
        <color indexed="64"/>
      </top>
      <bottom/>
      <diagonal/>
    </border>
    <border>
      <left/>
      <right style="thin">
        <color theme="0"/>
      </right>
      <top style="hair">
        <color indexed="64"/>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style="thin">
        <color theme="0"/>
      </top>
      <bottom style="hair">
        <color indexed="64"/>
      </bottom>
      <diagonal/>
    </border>
    <border>
      <left/>
      <right/>
      <top style="thin">
        <color theme="0"/>
      </top>
      <bottom style="hair">
        <color indexed="64"/>
      </bottom>
      <diagonal/>
    </border>
    <border>
      <left style="medium">
        <color indexed="64"/>
      </left>
      <right style="medium">
        <color indexed="64"/>
      </right>
      <top style="medium">
        <color indexed="64"/>
      </top>
      <bottom style="medium">
        <color indexed="64"/>
      </bottom>
      <diagonal/>
    </border>
    <border>
      <left style="hair">
        <color theme="0"/>
      </left>
      <right style="thin">
        <color theme="0"/>
      </right>
      <top style="hair">
        <color theme="0"/>
      </top>
      <bottom style="hair">
        <color theme="0"/>
      </bottom>
      <diagonal/>
    </border>
    <border>
      <left style="thin">
        <color theme="0"/>
      </left>
      <right style="thin">
        <color theme="0"/>
      </right>
      <top style="hair">
        <color theme="0"/>
      </top>
      <bottom style="hair">
        <color theme="0"/>
      </bottom>
      <diagonal/>
    </border>
    <border>
      <left style="thin">
        <color theme="0"/>
      </left>
      <right style="thin">
        <color theme="0"/>
      </right>
      <top style="hair">
        <color indexed="64"/>
      </top>
      <bottom style="hair">
        <color theme="0"/>
      </bottom>
      <diagonal/>
    </border>
    <border>
      <left/>
      <right style="medium">
        <color indexed="64"/>
      </right>
      <top/>
      <bottom style="hair">
        <color indexed="64"/>
      </bottom>
      <diagonal/>
    </border>
    <border>
      <left style="hair">
        <color theme="0"/>
      </left>
      <right style="thin">
        <color theme="0"/>
      </right>
      <top style="hair">
        <color theme="0"/>
      </top>
      <bottom/>
      <diagonal/>
    </border>
    <border>
      <left style="thin">
        <color theme="0"/>
      </left>
      <right/>
      <top style="hair">
        <color theme="0"/>
      </top>
      <bottom/>
      <diagonal/>
    </border>
    <border>
      <left/>
      <right/>
      <top style="hair">
        <color theme="0"/>
      </top>
      <bottom/>
      <diagonal/>
    </border>
    <border>
      <left/>
      <right style="hair">
        <color theme="0"/>
      </right>
      <top style="hair">
        <color theme="0"/>
      </top>
      <bottom/>
      <diagonal/>
    </border>
    <border>
      <left style="hair">
        <color theme="0"/>
      </left>
      <right style="thin">
        <color theme="0"/>
      </right>
      <top/>
      <bottom style="hair">
        <color theme="0"/>
      </bottom>
      <diagonal/>
    </border>
    <border>
      <left style="medium">
        <color theme="1"/>
      </left>
      <right style="medium">
        <color theme="1"/>
      </right>
      <top style="medium">
        <color theme="1"/>
      </top>
      <bottom style="medium">
        <color theme="1"/>
      </bottom>
      <diagonal/>
    </border>
    <border>
      <left style="thin">
        <color theme="0"/>
      </left>
      <right style="thin">
        <color theme="0"/>
      </right>
      <top/>
      <bottom style="hair">
        <color theme="0"/>
      </bottom>
      <diagonal/>
    </border>
    <border>
      <left style="thin">
        <color theme="0"/>
      </left>
      <right style="hair">
        <color theme="0"/>
      </right>
      <top/>
      <bottom style="hair">
        <color theme="0"/>
      </bottom>
      <diagonal/>
    </border>
    <border>
      <left style="thin">
        <color theme="0"/>
      </left>
      <right style="thin">
        <color theme="0"/>
      </right>
      <top/>
      <bottom style="hair">
        <color theme="1"/>
      </bottom>
      <diagonal/>
    </border>
    <border>
      <left style="thin">
        <color theme="0"/>
      </left>
      <right/>
      <top style="thin">
        <color theme="0"/>
      </top>
      <bottom style="medium">
        <color indexed="64"/>
      </bottom>
      <diagonal/>
    </border>
    <border>
      <left style="thin">
        <color theme="0"/>
      </left>
      <right/>
      <top/>
      <bottom style="medium">
        <color indexed="64"/>
      </bottom>
      <diagonal/>
    </border>
    <border>
      <left/>
      <right/>
      <top/>
      <bottom style="medium">
        <color indexed="64"/>
      </bottom>
      <diagonal/>
    </border>
    <border>
      <left style="hair">
        <color theme="0"/>
      </left>
      <right style="hair">
        <color theme="0"/>
      </right>
      <top style="hair">
        <color theme="0"/>
      </top>
      <bottom style="hair">
        <color theme="0"/>
      </bottom>
      <diagonal/>
    </border>
    <border>
      <left style="hair">
        <color theme="0"/>
      </left>
      <right style="hair">
        <color theme="0"/>
      </right>
      <top style="hair">
        <color theme="0"/>
      </top>
      <bottom/>
      <diagonal/>
    </border>
    <border>
      <left style="hair">
        <color theme="0"/>
      </left>
      <right/>
      <top style="hair">
        <color theme="0"/>
      </top>
      <bottom style="hair">
        <color theme="0"/>
      </bottom>
      <diagonal/>
    </border>
    <border>
      <left/>
      <right style="hair">
        <color theme="0"/>
      </right>
      <top style="hair">
        <color theme="0"/>
      </top>
      <bottom style="hair">
        <color theme="0"/>
      </bottom>
      <diagonal/>
    </border>
    <border>
      <left style="hair">
        <color theme="0"/>
      </left>
      <right style="hair">
        <color theme="0"/>
      </right>
      <top/>
      <bottom/>
      <diagonal/>
    </border>
    <border>
      <left style="medium">
        <color indexed="64"/>
      </left>
      <right style="hair">
        <color theme="0"/>
      </right>
      <top style="hair">
        <color theme="0"/>
      </top>
      <bottom style="thin">
        <color theme="0"/>
      </bottom>
      <diagonal/>
    </border>
    <border>
      <left style="hair">
        <color theme="0"/>
      </left>
      <right style="hair">
        <color theme="0"/>
      </right>
      <top style="hair">
        <color theme="0"/>
      </top>
      <bottom style="thin">
        <color theme="0"/>
      </bottom>
      <diagonal/>
    </border>
    <border>
      <left style="hair">
        <color theme="0"/>
      </left>
      <right style="hair">
        <color theme="0"/>
      </right>
      <top/>
      <bottom style="hair">
        <color theme="0"/>
      </bottom>
      <diagonal/>
    </border>
    <border>
      <left style="hair">
        <color theme="0"/>
      </left>
      <right/>
      <top style="hair">
        <color theme="0"/>
      </top>
      <bottom/>
      <diagonal/>
    </border>
    <border>
      <left style="hair">
        <color theme="0"/>
      </left>
      <right/>
      <top/>
      <bottom/>
      <diagonal/>
    </border>
    <border>
      <left/>
      <right style="hair">
        <color theme="0"/>
      </right>
      <top/>
      <bottom/>
      <diagonal/>
    </border>
    <border>
      <left style="hair">
        <color theme="0"/>
      </left>
      <right/>
      <top/>
      <bottom style="hair">
        <color theme="0"/>
      </bottom>
      <diagonal/>
    </border>
    <border>
      <left style="thin">
        <color theme="0"/>
      </left>
      <right style="hair">
        <color theme="0"/>
      </right>
      <top style="hair">
        <color theme="0"/>
      </top>
      <bottom style="hair">
        <color theme="0"/>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indexed="64"/>
      </left>
      <right style="thin">
        <color indexed="64"/>
      </right>
      <top/>
      <bottom/>
      <diagonal/>
    </border>
    <border>
      <left style="thin">
        <color theme="0" tint="-4.9989318521683403E-2"/>
      </left>
      <right style="thin">
        <color theme="0" tint="-4.9989318521683403E-2"/>
      </right>
      <top style="thin">
        <color theme="0" tint="-4.9989318521683403E-2"/>
      </top>
      <bottom/>
      <diagonal/>
    </border>
    <border>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diagonal/>
    </border>
    <border>
      <left style="thin">
        <color indexed="64"/>
      </left>
      <right/>
      <top/>
      <bottom/>
      <diagonal/>
    </border>
    <border>
      <left style="thin">
        <color theme="1" tint="0.249977111117893"/>
      </left>
      <right/>
      <top style="thin">
        <color theme="1" tint="0.249977111117893"/>
      </top>
      <bottom style="thin">
        <color theme="1" tint="0.249977111117893"/>
      </bottom>
      <diagonal/>
    </border>
    <border>
      <left/>
      <right/>
      <top style="thin">
        <color theme="1" tint="0.249977111117893"/>
      </top>
      <bottom style="thin">
        <color theme="1" tint="0.249977111117893"/>
      </bottom>
      <diagonal/>
    </border>
    <border>
      <left/>
      <right style="thin">
        <color theme="0" tint="-4.9989318521683403E-2"/>
      </right>
      <top/>
      <bottom/>
      <diagonal/>
    </border>
    <border>
      <left style="thin">
        <color theme="0" tint="-4.9989318521683403E-2"/>
      </left>
      <right style="thin">
        <color theme="0" tint="-4.9989318521683403E-2"/>
      </right>
      <top/>
      <bottom/>
      <diagonal/>
    </border>
    <border>
      <left style="hair">
        <color theme="0"/>
      </left>
      <right style="thin">
        <color theme="8" tint="0.59999389629810485"/>
      </right>
      <top style="hair">
        <color theme="0"/>
      </top>
      <bottom style="hair">
        <color theme="0"/>
      </bottom>
      <diagonal/>
    </border>
    <border>
      <left style="thin">
        <color theme="8" tint="0.59999389629810485"/>
      </left>
      <right style="thin">
        <color theme="8" tint="0.59999389629810485"/>
      </right>
      <top style="hair">
        <color theme="0"/>
      </top>
      <bottom style="hair">
        <color theme="0"/>
      </bottom>
      <diagonal/>
    </border>
    <border>
      <left style="thin">
        <color theme="8" tint="0.59999389629810485"/>
      </left>
      <right style="hair">
        <color theme="0"/>
      </right>
      <top style="hair">
        <color theme="0"/>
      </top>
      <bottom style="hair">
        <color theme="0"/>
      </bottom>
      <diagonal/>
    </border>
    <border>
      <left/>
      <right style="thin">
        <color theme="8" tint="0.59999389629810485"/>
      </right>
      <top style="thin">
        <color theme="8" tint="0.59999389629810485"/>
      </top>
      <bottom style="thin">
        <color theme="8" tint="0.59999389629810485"/>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
      <left style="thin">
        <color theme="8" tint="0.59999389629810485"/>
      </left>
      <right/>
      <top style="thin">
        <color theme="8" tint="0.59999389629810485"/>
      </top>
      <bottom style="thin">
        <color theme="8" tint="0.59999389629810485"/>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thin">
        <color theme="0" tint="-4.9989318521683403E-2"/>
      </left>
      <right/>
      <top style="thin">
        <color theme="0" tint="-4.9989318521683403E-2"/>
      </top>
      <bottom style="hair">
        <color indexed="64"/>
      </bottom>
      <diagonal/>
    </border>
    <border>
      <left/>
      <right/>
      <top style="thin">
        <color theme="0" tint="-4.9989318521683403E-2"/>
      </top>
      <bottom style="hair">
        <color indexed="64"/>
      </bottom>
      <diagonal/>
    </border>
    <border>
      <left/>
      <right style="thin">
        <color theme="0" tint="-4.9989318521683403E-2"/>
      </right>
      <top style="thin">
        <color theme="0" tint="-4.9989318521683403E-2"/>
      </top>
      <bottom style="hair">
        <color indexed="64"/>
      </bottom>
      <diagonal/>
    </border>
    <border>
      <left/>
      <right/>
      <top style="thin">
        <color theme="0" tint="-4.9989318521683403E-2"/>
      </top>
      <bottom style="hair">
        <color theme="0" tint="-4.9989318521683403E-2"/>
      </bottom>
      <diagonal/>
    </border>
    <border>
      <left/>
      <right style="medium">
        <color indexed="64"/>
      </right>
      <top style="thin">
        <color theme="0"/>
      </top>
      <bottom style="hair">
        <color indexed="64"/>
      </bottom>
      <diagonal/>
    </border>
    <border>
      <left style="thin">
        <color theme="0" tint="-4.9989318521683403E-2"/>
      </left>
      <right/>
      <top style="thin">
        <color theme="0" tint="-4.9989318521683403E-2"/>
      </top>
      <bottom style="hair">
        <color theme="0" tint="-4.9989318521683403E-2"/>
      </bottom>
      <diagonal/>
    </border>
    <border>
      <left style="thin">
        <color theme="0" tint="-4.9989318521683403E-2"/>
      </left>
      <right/>
      <top/>
      <bottom/>
      <diagonal/>
    </border>
    <border>
      <left/>
      <right/>
      <top style="thin">
        <color theme="0" tint="-4.9989318521683403E-2"/>
      </top>
      <bottom/>
      <diagonal/>
    </border>
    <border>
      <left style="thin">
        <color theme="0" tint="-4.9989318521683403E-2"/>
      </left>
      <right/>
      <top/>
      <bottom style="thin">
        <color theme="8" tint="0.59999389629810485"/>
      </bottom>
      <diagonal/>
    </border>
    <border>
      <left/>
      <right/>
      <top/>
      <bottom style="thin">
        <color theme="8" tint="0.59999389629810485"/>
      </bottom>
      <diagonal/>
    </border>
    <border>
      <left style="medium">
        <color theme="0"/>
      </left>
      <right style="thin">
        <color theme="0"/>
      </right>
      <top style="medium">
        <color theme="0"/>
      </top>
      <bottom style="medium">
        <color theme="0"/>
      </bottom>
      <diagonal/>
    </border>
    <border>
      <left style="thin">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style="thin">
        <color theme="0" tint="-4.9989318521683403E-2"/>
      </top>
      <bottom style="hair">
        <color indexed="64"/>
      </bottom>
      <diagonal/>
    </border>
    <border>
      <left style="thin">
        <color theme="0" tint="-4.9989318521683403E-2"/>
      </left>
      <right/>
      <top style="thin">
        <color theme="0" tint="-4.9989318521683403E-2"/>
      </top>
      <bottom/>
      <diagonal/>
    </border>
    <border>
      <left/>
      <right/>
      <top/>
      <bottom style="thin">
        <color theme="0" tint="-4.9989318521683403E-2"/>
      </bottom>
      <diagonal/>
    </border>
    <border>
      <left/>
      <right style="medium">
        <color theme="0"/>
      </right>
      <top/>
      <bottom/>
      <diagonal/>
    </border>
    <border>
      <left style="medium">
        <color theme="0"/>
      </left>
      <right style="medium">
        <color theme="0"/>
      </right>
      <top/>
      <bottom style="medium">
        <color theme="0"/>
      </bottom>
      <diagonal/>
    </border>
    <border>
      <left style="hair">
        <color theme="0"/>
      </left>
      <right style="hair">
        <color theme="0"/>
      </right>
      <top/>
      <bottom style="hair">
        <color indexed="64"/>
      </bottom>
      <diagonal/>
    </border>
    <border>
      <left style="hair">
        <color theme="0"/>
      </left>
      <right style="thin">
        <color indexed="64"/>
      </right>
      <top/>
      <bottom style="hair">
        <color indexed="64"/>
      </bottom>
      <diagonal/>
    </border>
    <border>
      <left style="thin">
        <color theme="0"/>
      </left>
      <right style="thin">
        <color theme="0"/>
      </right>
      <top style="hair">
        <color indexed="64"/>
      </top>
      <bottom style="thin">
        <color theme="0"/>
      </bottom>
      <diagonal/>
    </border>
    <border>
      <left style="hair">
        <color theme="0"/>
      </left>
      <right style="thin">
        <color theme="0"/>
      </right>
      <top style="thin">
        <color theme="0"/>
      </top>
      <bottom style="hair">
        <color indexed="64"/>
      </bottom>
      <diagonal/>
    </border>
    <border>
      <left style="hair">
        <color theme="0"/>
      </left>
      <right style="hair">
        <color theme="0"/>
      </right>
      <top style="hair">
        <color theme="0"/>
      </top>
      <bottom style="hair">
        <color indexed="64"/>
      </bottom>
      <diagonal/>
    </border>
    <border>
      <left/>
      <right/>
      <top style="hair">
        <color theme="0"/>
      </top>
      <bottom style="thin">
        <color theme="0"/>
      </bottom>
      <diagonal/>
    </border>
    <border>
      <left/>
      <right style="thin">
        <color theme="0"/>
      </right>
      <top style="hair">
        <color theme="0"/>
      </top>
      <bottom/>
      <diagonal/>
    </border>
    <border>
      <left style="thin">
        <color theme="0"/>
      </left>
      <right style="medium">
        <color indexed="64"/>
      </right>
      <top/>
      <bottom style="hair">
        <color indexed="64"/>
      </bottom>
      <diagonal/>
    </border>
    <border>
      <left/>
      <right style="thin">
        <color theme="0"/>
      </right>
      <top style="thin">
        <color theme="0"/>
      </top>
      <bottom style="hair">
        <color indexed="64"/>
      </bottom>
      <diagonal/>
    </border>
    <border>
      <left style="thin">
        <color theme="0"/>
      </left>
      <right style="medium">
        <color indexed="64"/>
      </right>
      <top style="thin">
        <color theme="0"/>
      </top>
      <bottom style="hair">
        <color theme="1"/>
      </bottom>
      <diagonal/>
    </border>
    <border>
      <left style="thin">
        <color theme="0"/>
      </left>
      <right style="thin">
        <color theme="0"/>
      </right>
      <top style="hair">
        <color theme="0" tint="-4.9989318521683403E-2"/>
      </top>
      <bottom style="thin">
        <color theme="0"/>
      </bottom>
      <diagonal/>
    </border>
    <border>
      <left style="thin">
        <color theme="0"/>
      </left>
      <right style="thin">
        <color theme="0"/>
      </right>
      <top style="thin">
        <color theme="0"/>
      </top>
      <bottom style="hair">
        <color theme="0" tint="-4.9989318521683403E-2"/>
      </bottom>
      <diagonal/>
    </border>
    <border>
      <left style="thin">
        <color theme="0"/>
      </left>
      <right style="thin">
        <color theme="0"/>
      </right>
      <top style="thin">
        <color theme="0"/>
      </top>
      <bottom style="hair">
        <color theme="1"/>
      </bottom>
      <diagonal/>
    </border>
    <border>
      <left style="thin">
        <color theme="0"/>
      </left>
      <right/>
      <top style="thin">
        <color theme="0"/>
      </top>
      <bottom style="hair">
        <color theme="1"/>
      </bottom>
      <diagonal/>
    </border>
    <border>
      <left/>
      <right/>
      <top style="thin">
        <color theme="0"/>
      </top>
      <bottom style="hair">
        <color theme="1"/>
      </bottom>
      <diagonal/>
    </border>
    <border>
      <left/>
      <right style="thin">
        <color theme="0"/>
      </right>
      <top style="thin">
        <color theme="0"/>
      </top>
      <bottom style="hair">
        <color theme="1"/>
      </bottom>
      <diagonal/>
    </border>
    <border>
      <left/>
      <right style="medium">
        <color indexed="64"/>
      </right>
      <top style="thin">
        <color theme="0"/>
      </top>
      <bottom style="hair">
        <color theme="1"/>
      </bottom>
      <diagonal/>
    </border>
    <border>
      <left/>
      <right style="thin">
        <color theme="0"/>
      </right>
      <top style="hair">
        <color theme="0" tint="-4.9989318521683403E-2"/>
      </top>
      <bottom/>
      <diagonal/>
    </border>
    <border>
      <left style="thin">
        <color theme="0"/>
      </left>
      <right/>
      <top style="thin">
        <color theme="0" tint="-4.9989318521683403E-2"/>
      </top>
      <bottom style="hair">
        <color indexed="64"/>
      </bottom>
      <diagonal/>
    </border>
    <border>
      <left style="thin">
        <color theme="0" tint="-4.9989318521683403E-2"/>
      </left>
      <right style="hair">
        <color indexed="64"/>
      </right>
      <top style="thin">
        <color theme="0" tint="-4.9989318521683403E-2"/>
      </top>
      <bottom style="hair">
        <color indexed="64"/>
      </bottom>
      <diagonal/>
    </border>
    <border>
      <left style="hair">
        <color indexed="64"/>
      </left>
      <right/>
      <top style="thin">
        <color theme="0" tint="-4.9989318521683403E-2"/>
      </top>
      <bottom style="hair">
        <color indexed="64"/>
      </bottom>
      <diagonal/>
    </border>
    <border>
      <left style="hair">
        <color theme="0"/>
      </left>
      <right/>
      <top/>
      <bottom style="medium">
        <color indexed="64"/>
      </bottom>
      <diagonal/>
    </border>
    <border>
      <left/>
      <right style="thin">
        <color theme="0"/>
      </right>
      <top/>
      <bottom style="hair">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theme="0"/>
      </left>
      <right/>
      <top style="hair">
        <color theme="0"/>
      </top>
      <bottom style="hair">
        <color indexed="64"/>
      </bottom>
      <diagonal/>
    </border>
    <border>
      <left style="thin">
        <color theme="1" tint="0.249977111117893"/>
      </left>
      <right style="thin">
        <color theme="1" tint="0.249977111117893"/>
      </right>
      <top style="thin">
        <color theme="1" tint="0.249977111117893"/>
      </top>
      <bottom style="thin">
        <color theme="1" tint="0.249977111117893"/>
      </bottom>
      <diagonal/>
    </border>
    <border>
      <left/>
      <right/>
      <top/>
      <bottom style="medium">
        <color theme="1" tint="0.249977111117893"/>
      </bottom>
      <diagonal/>
    </border>
    <border>
      <left style="thin">
        <color indexed="64"/>
      </left>
      <right/>
      <top style="thin">
        <color theme="1"/>
      </top>
      <bottom style="medium">
        <color theme="1"/>
      </bottom>
      <diagonal/>
    </border>
    <border>
      <left style="medium">
        <color indexed="64"/>
      </left>
      <right/>
      <top/>
      <bottom style="thin">
        <color indexed="64"/>
      </bottom>
      <diagonal/>
    </border>
    <border>
      <left style="medium">
        <color theme="1"/>
      </left>
      <right style="thin">
        <color indexed="64"/>
      </right>
      <top/>
      <bottom style="hair">
        <color indexed="64"/>
      </bottom>
      <diagonal/>
    </border>
    <border>
      <left style="thin">
        <color indexed="64"/>
      </left>
      <right/>
      <top/>
      <bottom style="hair">
        <color indexed="64"/>
      </bottom>
      <diagonal/>
    </border>
    <border>
      <left style="medium">
        <color indexed="64"/>
      </left>
      <right/>
      <top style="thin">
        <color indexed="64"/>
      </top>
      <bottom style="thin">
        <color indexed="64"/>
      </bottom>
      <diagonal/>
    </border>
    <border>
      <left style="medium">
        <color theme="1"/>
      </left>
      <right/>
      <top style="thin">
        <color theme="0"/>
      </top>
      <bottom style="hair">
        <color theme="1"/>
      </bottom>
      <diagonal/>
    </border>
    <border>
      <left style="medium">
        <color theme="1"/>
      </left>
      <right style="thin">
        <color indexed="64"/>
      </right>
      <top/>
      <bottom style="thin">
        <color theme="0"/>
      </bottom>
      <diagonal/>
    </border>
    <border>
      <left style="thin">
        <color indexed="64"/>
      </left>
      <right/>
      <top/>
      <bottom style="thin">
        <color theme="0"/>
      </bottom>
      <diagonal/>
    </border>
    <border>
      <left style="medium">
        <color theme="1"/>
      </left>
      <right style="thin">
        <color indexed="64"/>
      </right>
      <top style="thin">
        <color theme="0"/>
      </top>
      <bottom style="thin">
        <color theme="0"/>
      </bottom>
      <diagonal/>
    </border>
    <border>
      <left style="thin">
        <color indexed="64"/>
      </left>
      <right/>
      <top style="thin">
        <color theme="0"/>
      </top>
      <bottom style="thin">
        <color theme="0"/>
      </bottom>
      <diagonal/>
    </border>
    <border>
      <left style="medium">
        <color indexed="64"/>
      </left>
      <right/>
      <top style="thin">
        <color indexed="64"/>
      </top>
      <bottom style="medium">
        <color indexed="64"/>
      </bottom>
      <diagonal/>
    </border>
    <border>
      <left style="medium">
        <color theme="1"/>
      </left>
      <right style="thin">
        <color indexed="64"/>
      </right>
      <top style="thin">
        <color theme="0"/>
      </top>
      <bottom style="medium">
        <color indexed="64"/>
      </bottom>
      <diagonal/>
    </border>
    <border>
      <left style="thin">
        <color indexed="64"/>
      </left>
      <right/>
      <top style="thin">
        <color theme="0"/>
      </top>
      <bottom style="medium">
        <color indexed="64"/>
      </bottom>
      <diagonal/>
    </border>
    <border>
      <left style="medium">
        <color theme="1"/>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theme="1"/>
      </left>
      <right style="thin">
        <color indexed="64"/>
      </right>
      <top style="thin">
        <color theme="0"/>
      </top>
      <bottom style="hair">
        <color indexed="64"/>
      </bottom>
      <diagonal/>
    </border>
    <border>
      <left style="thin">
        <color indexed="64"/>
      </left>
      <right/>
      <top style="thin">
        <color theme="0"/>
      </top>
      <bottom style="hair">
        <color indexed="64"/>
      </bottom>
      <diagonal/>
    </border>
    <border>
      <left style="medium">
        <color theme="1"/>
      </left>
      <right style="thin">
        <color indexed="64"/>
      </right>
      <top/>
      <bottom/>
      <diagonal/>
    </border>
    <border>
      <left style="medium">
        <color theme="1"/>
      </left>
      <right/>
      <top style="hair">
        <color theme="1"/>
      </top>
      <bottom/>
      <diagonal/>
    </border>
    <border>
      <left style="medium">
        <color theme="1"/>
      </left>
      <right/>
      <top/>
      <bottom/>
      <diagonal/>
    </border>
    <border>
      <left style="thin">
        <color indexed="64"/>
      </left>
      <right style="thin">
        <color indexed="64"/>
      </right>
      <top style="thin">
        <color theme="0"/>
      </top>
      <bottom/>
      <diagonal/>
    </border>
    <border>
      <left style="thin">
        <color indexed="64"/>
      </left>
      <right style="thin">
        <color indexed="64"/>
      </right>
      <top style="thin">
        <color theme="0"/>
      </top>
      <bottom style="hair">
        <color indexed="64"/>
      </bottom>
      <diagonal/>
    </border>
    <border>
      <left style="medium">
        <color theme="1"/>
      </left>
      <right style="thin">
        <color indexed="64"/>
      </right>
      <top style="hair">
        <color theme="1"/>
      </top>
      <bottom style="thin">
        <color theme="0"/>
      </bottom>
      <diagonal/>
    </border>
    <border>
      <left style="medium">
        <color theme="1"/>
      </left>
      <right style="thin">
        <color indexed="64"/>
      </right>
      <top style="thin">
        <color theme="0"/>
      </top>
      <bottom/>
      <diagonal/>
    </border>
    <border>
      <left style="thin">
        <color indexed="64"/>
      </left>
      <right/>
      <top style="thin">
        <color theme="0"/>
      </top>
      <bottom/>
      <diagonal/>
    </border>
    <border>
      <left style="medium">
        <color theme="1"/>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theme="1"/>
      </left>
      <right style="thin">
        <color indexed="64"/>
      </right>
      <top style="hair">
        <color indexed="64"/>
      </top>
      <bottom style="hair">
        <color theme="1"/>
      </bottom>
      <diagonal/>
    </border>
    <border>
      <left style="thin">
        <color indexed="64"/>
      </left>
      <right/>
      <top style="hair">
        <color indexed="64"/>
      </top>
      <bottom style="hair">
        <color theme="1"/>
      </bottom>
      <diagonal/>
    </border>
    <border>
      <left style="medium">
        <color theme="1"/>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hair">
        <color indexed="64"/>
      </top>
      <bottom style="hair">
        <color theme="1"/>
      </bottom>
      <diagonal/>
    </border>
    <border>
      <left style="medium">
        <color theme="1"/>
      </left>
      <right style="thin">
        <color indexed="64"/>
      </right>
      <top style="medium">
        <color indexed="64"/>
      </top>
      <bottom style="thin">
        <color theme="0"/>
      </bottom>
      <diagonal/>
    </border>
    <border>
      <left style="thin">
        <color indexed="64"/>
      </left>
      <right/>
      <top style="medium">
        <color indexed="64"/>
      </top>
      <bottom style="thin">
        <color theme="0"/>
      </bottom>
      <diagonal/>
    </border>
    <border>
      <left style="medium">
        <color theme="1"/>
      </left>
      <right style="thin">
        <color indexed="64"/>
      </right>
      <top style="hair">
        <color theme="0"/>
      </top>
      <bottom style="hair">
        <color theme="0"/>
      </bottom>
      <diagonal/>
    </border>
    <border>
      <left style="thin">
        <color indexed="64"/>
      </left>
      <right style="thin">
        <color indexed="64"/>
      </right>
      <top style="hair">
        <color indexed="64"/>
      </top>
      <bottom/>
      <diagonal/>
    </border>
    <border>
      <left style="thin">
        <color indexed="64"/>
      </left>
      <right style="thin">
        <color indexed="64"/>
      </right>
      <top/>
      <bottom style="thin">
        <color theme="0"/>
      </bottom>
      <diagonal/>
    </border>
    <border>
      <left/>
      <right/>
      <top style="hair">
        <color theme="0"/>
      </top>
      <bottom style="hair">
        <color theme="0"/>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medium">
        <color indexed="64"/>
      </right>
      <top/>
      <bottom/>
      <diagonal/>
    </border>
    <border>
      <left style="hair">
        <color theme="0"/>
      </left>
      <right style="hair">
        <color theme="0"/>
      </right>
      <top style="hair">
        <color theme="0"/>
      </top>
      <bottom style="medium">
        <color indexed="64"/>
      </bottom>
      <diagonal/>
    </border>
    <border>
      <left style="hair">
        <color theme="0"/>
      </left>
      <right style="medium">
        <color indexed="64"/>
      </right>
      <top style="hair">
        <color theme="0"/>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bottom style="medium">
        <color indexed="64"/>
      </bottom>
      <diagonal/>
    </border>
    <border>
      <left/>
      <right style="hair">
        <color indexed="64"/>
      </right>
      <top style="hair">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theme="0"/>
      </left>
      <right/>
      <top style="hair">
        <color theme="0"/>
      </top>
      <bottom style="medium">
        <color indexed="64"/>
      </bottom>
      <diagonal/>
    </border>
    <border>
      <left style="hair">
        <color indexed="64"/>
      </left>
      <right/>
      <top style="hair">
        <color indexed="64"/>
      </top>
      <bottom style="medium">
        <color indexed="64"/>
      </bottom>
      <diagonal/>
    </border>
    <border>
      <left/>
      <right style="hair">
        <color theme="0"/>
      </right>
      <top/>
      <bottom style="medium">
        <color indexed="64"/>
      </bottom>
      <diagonal/>
    </border>
    <border>
      <left style="hair">
        <color indexed="64"/>
      </left>
      <right/>
      <top style="medium">
        <color indexed="64"/>
      </top>
      <bottom style="medium">
        <color indexed="64"/>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style="thin">
        <color theme="0"/>
      </bottom>
      <diagonal/>
    </border>
    <border>
      <left style="thin">
        <color theme="0"/>
      </left>
      <right/>
      <top style="medium">
        <color indexed="64"/>
      </top>
      <bottom/>
      <diagonal/>
    </border>
    <border>
      <left/>
      <right style="thin">
        <color theme="0"/>
      </right>
      <top style="medium">
        <color indexed="64"/>
      </top>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diagonal/>
    </border>
    <border>
      <left/>
      <right style="medium">
        <color indexed="64"/>
      </right>
      <top style="thin">
        <color theme="0"/>
      </top>
      <bottom style="thin">
        <color theme="0"/>
      </bottom>
      <diagonal/>
    </border>
    <border>
      <left style="medium">
        <color indexed="64"/>
      </left>
      <right style="thin">
        <color theme="0"/>
      </right>
      <top/>
      <bottom/>
      <diagonal/>
    </border>
    <border>
      <left style="thin">
        <color theme="0"/>
      </left>
      <right style="medium">
        <color indexed="64"/>
      </right>
      <top style="thin">
        <color theme="0"/>
      </top>
      <bottom style="thin">
        <color theme="0"/>
      </bottom>
      <diagonal/>
    </border>
    <border>
      <left style="thin">
        <color theme="0"/>
      </left>
      <right style="medium">
        <color indexed="64"/>
      </right>
      <top/>
      <bottom/>
      <diagonal/>
    </border>
    <border>
      <left style="medium">
        <color indexed="64"/>
      </left>
      <right style="thin">
        <color theme="0"/>
      </right>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top style="medium">
        <color indexed="64"/>
      </top>
      <bottom style="thin">
        <color theme="1"/>
      </bottom>
      <diagonal/>
    </border>
    <border>
      <left/>
      <right/>
      <top style="medium">
        <color indexed="64"/>
      </top>
      <bottom style="thin">
        <color theme="1"/>
      </bottom>
      <diagonal/>
    </border>
    <border>
      <left/>
      <right style="medium">
        <color indexed="64"/>
      </right>
      <top style="medium">
        <color indexed="64"/>
      </top>
      <bottom style="thin">
        <color theme="1"/>
      </bottom>
      <diagonal/>
    </border>
    <border>
      <left style="medium">
        <color indexed="64"/>
      </left>
      <right style="thin">
        <color indexed="64"/>
      </right>
      <top style="thin">
        <color theme="1"/>
      </top>
      <bottom style="medium">
        <color theme="1"/>
      </bottom>
      <diagonal/>
    </border>
    <border>
      <left style="thin">
        <color indexed="64"/>
      </left>
      <right style="medium">
        <color indexed="64"/>
      </right>
      <top style="thin">
        <color theme="1"/>
      </top>
      <bottom style="medium">
        <color theme="1"/>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diagonal/>
    </border>
    <border>
      <left style="medium">
        <color indexed="64"/>
      </left>
      <right style="thin">
        <color theme="1"/>
      </right>
      <top style="thin">
        <color theme="0"/>
      </top>
      <bottom style="hair">
        <color theme="1"/>
      </bottom>
      <diagonal/>
    </border>
    <border>
      <left style="thin">
        <color indexed="64"/>
      </left>
      <right style="medium">
        <color indexed="64"/>
      </right>
      <top style="thin">
        <color theme="0" tint="-0.14999847407452621"/>
      </top>
      <bottom style="hair">
        <color theme="1"/>
      </bottom>
      <diagonal/>
    </border>
    <border>
      <left style="medium">
        <color indexed="64"/>
      </left>
      <right style="thin">
        <color indexed="64"/>
      </right>
      <top/>
      <bottom style="thin">
        <color theme="0"/>
      </bottom>
      <diagonal/>
    </border>
    <border>
      <left style="medium">
        <color indexed="64"/>
      </left>
      <right style="thin">
        <color indexed="64"/>
      </right>
      <top style="thin">
        <color theme="0"/>
      </top>
      <bottom style="thin">
        <color theme="0"/>
      </bottom>
      <diagonal/>
    </border>
    <border>
      <left style="thin">
        <color indexed="64"/>
      </left>
      <right style="medium">
        <color indexed="64"/>
      </right>
      <top style="thin">
        <color theme="0" tint="-0.14999847407452621"/>
      </top>
      <bottom/>
      <diagonal/>
    </border>
    <border>
      <left style="medium">
        <color indexed="64"/>
      </left>
      <right style="thin">
        <color indexed="64"/>
      </right>
      <top style="thin">
        <color theme="0"/>
      </top>
      <bottom style="medium">
        <color indexed="64"/>
      </bottom>
      <diagonal/>
    </border>
    <border>
      <left style="thin">
        <color indexed="64"/>
      </left>
      <right style="medium">
        <color indexed="64"/>
      </right>
      <top style="thin">
        <color theme="0" tint="-0.14999847407452621"/>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thin">
        <color theme="0" tint="-0.14999847407452621"/>
      </top>
      <bottom style="thin">
        <color theme="0" tint="-0.14999847407452621"/>
      </bottom>
      <diagonal/>
    </border>
    <border>
      <left style="medium">
        <color indexed="64"/>
      </left>
      <right style="thin">
        <color indexed="64"/>
      </right>
      <top style="thin">
        <color theme="0"/>
      </top>
      <bottom style="hair">
        <color indexed="64"/>
      </bottom>
      <diagonal/>
    </border>
    <border>
      <left style="medium">
        <color indexed="64"/>
      </left>
      <right style="thin">
        <color indexed="64"/>
      </right>
      <top style="hair">
        <color indexed="64"/>
      </top>
      <bottom style="thin">
        <color theme="0"/>
      </bottom>
      <diagonal/>
    </border>
    <border>
      <left style="thin">
        <color indexed="64"/>
      </left>
      <right style="medium">
        <color indexed="64"/>
      </right>
      <top style="hair">
        <color indexed="64"/>
      </top>
      <bottom/>
      <diagonal/>
    </border>
    <border>
      <left style="thin">
        <color indexed="64"/>
      </left>
      <right style="medium">
        <color indexed="64"/>
      </right>
      <top style="thin">
        <color theme="0" tint="-0.14999847407452621"/>
      </top>
      <bottom style="hair">
        <color indexed="64"/>
      </bottom>
      <diagonal/>
    </border>
    <border>
      <left style="medium">
        <color indexed="64"/>
      </left>
      <right style="thin">
        <color indexed="64"/>
      </right>
      <top style="thin">
        <color theme="0"/>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theme="1"/>
      </bottom>
      <diagonal/>
    </border>
    <border>
      <left style="thin">
        <color indexed="64"/>
      </left>
      <right style="medium">
        <color indexed="64"/>
      </right>
      <top style="hair">
        <color indexed="64"/>
      </top>
      <bottom style="hair">
        <color theme="1"/>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hair">
        <color indexed="64"/>
      </top>
      <bottom style="thin">
        <color theme="0" tint="-0.14999847407452621"/>
      </bottom>
      <diagonal/>
    </border>
    <border>
      <left style="medium">
        <color indexed="64"/>
      </left>
      <right style="thin">
        <color indexed="64"/>
      </right>
      <top style="medium">
        <color indexed="64"/>
      </top>
      <bottom style="thin">
        <color theme="0"/>
      </bottom>
      <diagonal/>
    </border>
    <border>
      <left style="thin">
        <color indexed="64"/>
      </left>
      <right style="medium">
        <color indexed="64"/>
      </right>
      <top style="medium">
        <color indexed="64"/>
      </top>
      <bottom style="thin">
        <color theme="0" tint="-0.14999847407452621"/>
      </bottom>
      <diagonal/>
    </border>
    <border>
      <left style="medium">
        <color indexed="64"/>
      </left>
      <right style="thin">
        <color indexed="64"/>
      </right>
      <top style="hair">
        <color theme="0"/>
      </top>
      <bottom style="hair">
        <color theme="0"/>
      </bottom>
      <diagonal/>
    </border>
    <border>
      <left style="medium">
        <color indexed="64"/>
      </left>
      <right style="medium">
        <color theme="1" tint="0.249977111117893"/>
      </right>
      <top style="medium">
        <color indexed="64"/>
      </top>
      <bottom/>
      <diagonal/>
    </border>
    <border>
      <left style="thin">
        <color theme="1" tint="0.249977111117893"/>
      </left>
      <right style="medium">
        <color indexed="64"/>
      </right>
      <top style="medium">
        <color indexed="64"/>
      </top>
      <bottom/>
      <diagonal/>
    </border>
    <border>
      <left style="medium">
        <color indexed="64"/>
      </left>
      <right style="medium">
        <color theme="1" tint="0.249977111117893"/>
      </right>
      <top/>
      <bottom style="medium">
        <color theme="1" tint="0.249977111117893"/>
      </bottom>
      <diagonal/>
    </border>
    <border>
      <left style="thin">
        <color theme="1" tint="0.249977111117893"/>
      </left>
      <right style="medium">
        <color indexed="64"/>
      </right>
      <top/>
      <bottom style="medium">
        <color theme="1" tint="0.249977111117893"/>
      </bottom>
      <diagonal/>
    </border>
    <border>
      <left style="thin">
        <color theme="1"/>
      </left>
      <right style="medium">
        <color indexed="64"/>
      </right>
      <top style="thin">
        <color theme="0"/>
      </top>
      <bottom style="hair">
        <color theme="1"/>
      </bottom>
      <diagonal/>
    </border>
    <border>
      <left style="thin">
        <color indexed="64"/>
      </left>
      <right style="medium">
        <color indexed="64"/>
      </right>
      <top/>
      <bottom style="thin">
        <color theme="0"/>
      </bottom>
      <diagonal/>
    </border>
    <border>
      <left style="thin">
        <color indexed="64"/>
      </left>
      <right style="medium">
        <color indexed="64"/>
      </right>
      <top style="thin">
        <color theme="0"/>
      </top>
      <bottom style="thin">
        <color theme="0"/>
      </bottom>
      <diagonal/>
    </border>
    <border>
      <left style="thin">
        <color indexed="64"/>
      </left>
      <right style="medium">
        <color indexed="64"/>
      </right>
      <top style="thin">
        <color theme="0"/>
      </top>
      <bottom style="medium">
        <color indexed="64"/>
      </bottom>
      <diagonal/>
    </border>
    <border>
      <left style="thin">
        <color indexed="64"/>
      </left>
      <right style="medium">
        <color indexed="64"/>
      </right>
      <top style="thin">
        <color theme="0"/>
      </top>
      <bottom style="hair">
        <color indexed="64"/>
      </bottom>
      <diagonal/>
    </border>
    <border>
      <left style="thin">
        <color theme="1"/>
      </left>
      <right style="medium">
        <color indexed="64"/>
      </right>
      <top style="hair">
        <color theme="1"/>
      </top>
      <bottom/>
      <diagonal/>
    </border>
    <border>
      <left style="thin">
        <color theme="1"/>
      </left>
      <right style="medium">
        <color indexed="64"/>
      </right>
      <top/>
      <bottom/>
      <diagonal/>
    </border>
    <border>
      <left style="thin">
        <color theme="1"/>
      </left>
      <right style="medium">
        <color indexed="64"/>
      </right>
      <top/>
      <bottom style="hair">
        <color theme="1"/>
      </bottom>
      <diagonal/>
    </border>
    <border>
      <left style="thin">
        <color indexed="64"/>
      </left>
      <right style="medium">
        <color indexed="64"/>
      </right>
      <top style="thin">
        <color theme="0"/>
      </top>
      <bottom/>
      <diagonal/>
    </border>
    <border>
      <left style="thin">
        <color indexed="64"/>
      </left>
      <right style="medium">
        <color indexed="64"/>
      </right>
      <top style="medium">
        <color indexed="64"/>
      </top>
      <bottom style="thin">
        <color theme="0"/>
      </bottom>
      <diagonal/>
    </border>
    <border>
      <left style="medium">
        <color indexed="64"/>
      </left>
      <right style="thin">
        <color indexed="64"/>
      </right>
      <top/>
      <bottom/>
      <diagonal/>
    </border>
    <border>
      <left style="medium">
        <color indexed="64"/>
      </left>
      <right/>
      <top/>
      <bottom style="thin">
        <color theme="0"/>
      </bottom>
      <diagonal/>
    </border>
    <border>
      <left style="medium">
        <color indexed="64"/>
      </left>
      <right/>
      <top style="thin">
        <color theme="0"/>
      </top>
      <bottom style="thin">
        <color theme="0"/>
      </bottom>
      <diagonal/>
    </border>
    <border>
      <left style="medium">
        <color indexed="64"/>
      </left>
      <right/>
      <top style="thin">
        <color theme="0"/>
      </top>
      <bottom style="hair">
        <color indexed="64"/>
      </bottom>
      <diagonal/>
    </border>
    <border>
      <left style="medium">
        <color indexed="64"/>
      </left>
      <right/>
      <top style="thin">
        <color theme="0"/>
      </top>
      <bottom/>
      <diagonal/>
    </border>
    <border>
      <left style="thin">
        <color theme="0" tint="-4.9989318521683403E-2"/>
      </left>
      <right style="thin">
        <color theme="0"/>
      </right>
      <top/>
      <bottom style="thin">
        <color theme="0"/>
      </bottom>
      <diagonal/>
    </border>
    <border>
      <left/>
      <right style="thin">
        <color theme="0" tint="-4.9989318521683403E-2"/>
      </right>
      <top/>
      <bottom style="thin">
        <color theme="0"/>
      </bottom>
      <diagonal/>
    </border>
    <border>
      <left/>
      <right style="medium">
        <color theme="0"/>
      </right>
      <top style="hair">
        <color theme="0"/>
      </top>
      <bottom/>
      <diagonal/>
    </border>
    <border>
      <left/>
      <right style="medium">
        <color theme="0"/>
      </right>
      <top/>
      <bottom style="thin">
        <color theme="0"/>
      </bottom>
      <diagonal/>
    </border>
    <border>
      <left style="thin">
        <color theme="0"/>
      </left>
      <right style="medium">
        <color indexed="64"/>
      </right>
      <top style="thin">
        <color theme="0"/>
      </top>
      <bottom style="hair">
        <color indexed="64"/>
      </bottom>
      <diagonal/>
    </border>
    <border>
      <left style="medium">
        <color theme="0"/>
      </left>
      <right style="medium">
        <color theme="0"/>
      </right>
      <top/>
      <bottom style="medium">
        <color indexed="64"/>
      </bottom>
      <diagonal/>
    </border>
    <border>
      <left/>
      <right style="medium">
        <color indexed="64"/>
      </right>
      <top/>
      <bottom style="hair">
        <color theme="1"/>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1123">
    <xf numFmtId="0" fontId="0" fillId="0" borderId="0" xfId="0"/>
    <xf numFmtId="0" fontId="0" fillId="2" borderId="1" xfId="0" applyFill="1" applyBorder="1"/>
    <xf numFmtId="0" fontId="0" fillId="2" borderId="1" xfId="0" applyFill="1" applyBorder="1" applyAlignment="1">
      <alignment horizontal="left" vertical="top"/>
    </xf>
    <xf numFmtId="0" fontId="0" fillId="2" borderId="1" xfId="0" applyFill="1" applyBorder="1" applyAlignment="1">
      <alignment wrapText="1"/>
    </xf>
    <xf numFmtId="0" fontId="6" fillId="2" borderId="1" xfId="0" applyFont="1" applyFill="1" applyBorder="1" applyAlignment="1">
      <alignment horizontal="left"/>
    </xf>
    <xf numFmtId="0" fontId="0" fillId="2" borderId="2" xfId="0" applyFill="1" applyBorder="1"/>
    <xf numFmtId="0" fontId="7" fillId="2" borderId="1" xfId="0" applyFont="1" applyFill="1" applyBorder="1" applyAlignment="1">
      <alignment vertical="top"/>
    </xf>
    <xf numFmtId="0" fontId="8" fillId="2" borderId="1" xfId="0" applyFont="1" applyFill="1" applyBorder="1" applyAlignment="1">
      <alignment wrapText="1"/>
    </xf>
    <xf numFmtId="0" fontId="4" fillId="2" borderId="3" xfId="0" applyFont="1" applyFill="1" applyBorder="1" applyAlignment="1">
      <alignment horizontal="right" vertical="center"/>
    </xf>
    <xf numFmtId="0" fontId="0" fillId="2" borderId="4" xfId="0" applyFill="1" applyBorder="1"/>
    <xf numFmtId="0" fontId="7" fillId="2" borderId="1" xfId="0" applyFont="1" applyFill="1" applyBorder="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2" borderId="9" xfId="0" applyFill="1" applyBorder="1"/>
    <xf numFmtId="0" fontId="0" fillId="2" borderId="9" xfId="0" applyFill="1" applyBorder="1" applyAlignment="1">
      <alignment horizontal="left" vertical="top"/>
    </xf>
    <xf numFmtId="0" fontId="0" fillId="2" borderId="9" xfId="0" applyFill="1" applyBorder="1" applyAlignment="1">
      <alignment wrapText="1"/>
    </xf>
    <xf numFmtId="0" fontId="6" fillId="2" borderId="9" xfId="0" applyFont="1" applyFill="1" applyBorder="1" applyAlignment="1">
      <alignment horizontal="left"/>
    </xf>
    <xf numFmtId="0" fontId="9" fillId="2" borderId="9" xfId="0" applyFont="1" applyFill="1" applyBorder="1" applyAlignment="1">
      <alignment horizontal="right" vertical="top"/>
    </xf>
    <xf numFmtId="0" fontId="0" fillId="2" borderId="10" xfId="0" applyFill="1" applyBorder="1"/>
    <xf numFmtId="0" fontId="0" fillId="2" borderId="11" xfId="0" applyFill="1" applyBorder="1" applyAlignment="1">
      <alignment horizontal="left" vertical="top"/>
    </xf>
    <xf numFmtId="0" fontId="0" fillId="2" borderId="12" xfId="0" applyFill="1" applyBorder="1" applyAlignment="1">
      <alignment wrapText="1"/>
    </xf>
    <xf numFmtId="0" fontId="6" fillId="2" borderId="12" xfId="0" applyFont="1" applyFill="1" applyBorder="1" applyAlignment="1">
      <alignment horizontal="left"/>
    </xf>
    <xf numFmtId="0" fontId="9" fillId="2" borderId="12" xfId="0" applyFont="1" applyFill="1" applyBorder="1" applyAlignment="1">
      <alignment horizontal="right" vertical="top"/>
    </xf>
    <xf numFmtId="0" fontId="0" fillId="2" borderId="12" xfId="0" applyFill="1" applyBorder="1"/>
    <xf numFmtId="0" fontId="0" fillId="2" borderId="13" xfId="0" applyFill="1" applyBorder="1"/>
    <xf numFmtId="0" fontId="0" fillId="2" borderId="18" xfId="0" applyFill="1" applyBorder="1"/>
    <xf numFmtId="0" fontId="0" fillId="2" borderId="18" xfId="0" applyFill="1" applyBorder="1" applyAlignment="1">
      <alignment wrapText="1"/>
    </xf>
    <xf numFmtId="0" fontId="0" fillId="2" borderId="15" xfId="0" applyFill="1" applyBorder="1"/>
    <xf numFmtId="0" fontId="0" fillId="2" borderId="27" xfId="0" applyFill="1" applyBorder="1"/>
    <xf numFmtId="0" fontId="0" fillId="2" borderId="27" xfId="0" applyFill="1" applyBorder="1" applyAlignment="1">
      <alignment wrapText="1"/>
    </xf>
    <xf numFmtId="0" fontId="0" fillId="2" borderId="0" xfId="0" applyFill="1"/>
    <xf numFmtId="0" fontId="0" fillId="2" borderId="16" xfId="0" applyFill="1" applyBorder="1" applyAlignment="1">
      <alignment horizontal="right" vertical="top" wrapText="1"/>
    </xf>
    <xf numFmtId="0" fontId="0" fillId="2" borderId="16" xfId="0" applyFill="1" applyBorder="1" applyAlignment="1">
      <alignment horizontal="right" wrapText="1"/>
    </xf>
    <xf numFmtId="0" fontId="11" fillId="2" borderId="1" xfId="0" applyFont="1" applyFill="1" applyBorder="1"/>
    <xf numFmtId="0" fontId="0" fillId="2" borderId="1" xfId="0" applyFill="1" applyBorder="1" applyAlignment="1">
      <alignment horizontal="right"/>
    </xf>
    <xf numFmtId="0" fontId="0" fillId="2" borderId="16" xfId="0" applyFill="1" applyBorder="1" applyAlignment="1">
      <alignment wrapText="1"/>
    </xf>
    <xf numFmtId="0" fontId="4" fillId="3" borderId="14" xfId="0" applyFont="1" applyFill="1" applyBorder="1" applyAlignment="1">
      <alignment vertical="top"/>
    </xf>
    <xf numFmtId="0" fontId="4" fillId="3" borderId="15" xfId="0" applyFont="1" applyFill="1" applyBorder="1" applyAlignment="1">
      <alignment vertical="top"/>
    </xf>
    <xf numFmtId="0" fontId="0" fillId="2" borderId="16" xfId="0" applyFill="1" applyBorder="1" applyAlignment="1">
      <alignment horizontal="left" vertical="top" wrapText="1"/>
    </xf>
    <xf numFmtId="0" fontId="0" fillId="2" borderId="0" xfId="0" applyFill="1" applyAlignment="1">
      <alignment horizontal="left" vertical="top" wrapText="1"/>
    </xf>
    <xf numFmtId="0" fontId="0" fillId="2" borderId="17" xfId="0" applyFill="1" applyBorder="1" applyAlignment="1">
      <alignment horizontal="left" vertical="top" wrapText="1"/>
    </xf>
    <xf numFmtId="0" fontId="0" fillId="2" borderId="19" xfId="0" applyFill="1" applyBorder="1" applyAlignment="1">
      <alignment horizontal="center"/>
    </xf>
    <xf numFmtId="0" fontId="0" fillId="2" borderId="20" xfId="0" applyFill="1" applyBorder="1" applyAlignment="1">
      <alignment horizontal="center"/>
    </xf>
    <xf numFmtId="0" fontId="4" fillId="3" borderId="15" xfId="0" applyFont="1" applyFill="1" applyBorder="1" applyAlignment="1">
      <alignment horizontal="left"/>
    </xf>
    <xf numFmtId="0" fontId="4" fillId="3" borderId="14" xfId="0" applyFont="1" applyFill="1" applyBorder="1" applyAlignment="1">
      <alignment horizontal="left"/>
    </xf>
    <xf numFmtId="0" fontId="0" fillId="2" borderId="0" xfId="0" applyFill="1" applyAlignment="1">
      <alignment horizontal="center" vertical="top" wrapText="1"/>
    </xf>
    <xf numFmtId="0" fontId="4" fillId="2" borderId="30" xfId="0" applyFont="1" applyFill="1" applyBorder="1" applyAlignment="1">
      <alignment horizontal="center"/>
    </xf>
    <xf numFmtId="0" fontId="0" fillId="2" borderId="0" xfId="0" applyFill="1" applyAlignment="1">
      <alignment horizontal="center"/>
    </xf>
    <xf numFmtId="0" fontId="4" fillId="2" borderId="34" xfId="0" applyFont="1" applyFill="1" applyBorder="1" applyAlignment="1">
      <alignment horizontal="left"/>
    </xf>
    <xf numFmtId="0" fontId="4" fillId="2" borderId="35" xfId="0" applyFont="1" applyFill="1" applyBorder="1" applyAlignment="1">
      <alignment horizontal="left"/>
    </xf>
    <xf numFmtId="0" fontId="0" fillId="2" borderId="0" xfId="0" applyFill="1" applyAlignment="1">
      <alignment horizontal="left"/>
    </xf>
    <xf numFmtId="0" fontId="0" fillId="2" borderId="0" xfId="0" applyFill="1" applyAlignment="1">
      <alignment horizontal="center" wrapText="1"/>
    </xf>
    <xf numFmtId="0" fontId="0" fillId="0" borderId="1" xfId="0" applyBorder="1"/>
    <xf numFmtId="0" fontId="0" fillId="2" borderId="30" xfId="0" applyFill="1" applyBorder="1"/>
    <xf numFmtId="0" fontId="0" fillId="2" borderId="16" xfId="0" applyFill="1" applyBorder="1" applyAlignment="1">
      <alignment horizontal="left" vertical="top"/>
    </xf>
    <xf numFmtId="0" fontId="0" fillId="2" borderId="0" xfId="0" applyFill="1" applyAlignment="1">
      <alignment wrapText="1"/>
    </xf>
    <xf numFmtId="0" fontId="6" fillId="2" borderId="0" xfId="0" applyFont="1" applyFill="1" applyAlignment="1">
      <alignment horizontal="left"/>
    </xf>
    <xf numFmtId="0" fontId="9" fillId="2" borderId="0" xfId="0" applyFont="1" applyFill="1" applyAlignment="1">
      <alignment horizontal="right" vertical="top"/>
    </xf>
    <xf numFmtId="0" fontId="0" fillId="2" borderId="3" xfId="0" applyFill="1" applyBorder="1"/>
    <xf numFmtId="0" fontId="9" fillId="2" borderId="1" xfId="0" applyFont="1" applyFill="1" applyBorder="1" applyAlignment="1">
      <alignment horizontal="right" vertical="top"/>
    </xf>
    <xf numFmtId="0" fontId="18" fillId="0" borderId="27" xfId="0" applyFont="1" applyBorder="1" applyAlignment="1">
      <alignment horizontal="left" vertical="center" wrapText="1"/>
    </xf>
    <xf numFmtId="0" fontId="4" fillId="3" borderId="42" xfId="0" applyFont="1" applyFill="1" applyBorder="1" applyAlignment="1">
      <alignment horizontal="center"/>
    </xf>
    <xf numFmtId="0" fontId="18" fillId="0" borderId="18" xfId="0" applyFont="1" applyBorder="1" applyAlignment="1">
      <alignment horizontal="left" vertical="center" wrapText="1"/>
    </xf>
    <xf numFmtId="0" fontId="18" fillId="0" borderId="30" xfId="0" applyFont="1" applyBorder="1" applyAlignment="1">
      <alignment horizontal="left" vertical="center" wrapText="1"/>
    </xf>
    <xf numFmtId="0" fontId="0" fillId="2" borderId="27" xfId="0" applyFill="1" applyBorder="1" applyAlignment="1">
      <alignment horizontal="left" vertical="top"/>
    </xf>
    <xf numFmtId="0" fontId="0" fillId="2" borderId="17" xfId="0" applyFill="1" applyBorder="1" applyAlignment="1">
      <alignment horizontal="left" vertical="top"/>
    </xf>
    <xf numFmtId="0" fontId="18" fillId="0" borderId="43" xfId="0" applyFont="1" applyBorder="1" applyAlignment="1">
      <alignment horizontal="left" vertical="center" wrapText="1"/>
    </xf>
    <xf numFmtId="0" fontId="18" fillId="0" borderId="44" xfId="0" applyFont="1" applyBorder="1" applyAlignment="1">
      <alignment vertical="center"/>
    </xf>
    <xf numFmtId="0" fontId="0" fillId="2" borderId="44" xfId="0" applyFill="1" applyBorder="1"/>
    <xf numFmtId="0" fontId="20" fillId="2" borderId="18" xfId="0" applyFont="1" applyFill="1" applyBorder="1" applyAlignment="1">
      <alignment horizontal="left"/>
    </xf>
    <xf numFmtId="0" fontId="20" fillId="2" borderId="1" xfId="0" applyFont="1" applyFill="1" applyBorder="1" applyAlignment="1">
      <alignment horizontal="left"/>
    </xf>
    <xf numFmtId="0" fontId="21" fillId="0" borderId="1" xfId="0" applyFont="1" applyBorder="1" applyAlignment="1">
      <alignment vertical="center" wrapText="1"/>
    </xf>
    <xf numFmtId="0" fontId="0" fillId="2" borderId="18" xfId="0" applyFill="1" applyBorder="1" applyAlignment="1">
      <alignment horizontal="left" vertical="top"/>
    </xf>
    <xf numFmtId="0" fontId="0" fillId="2" borderId="5" xfId="0" applyFill="1" applyBorder="1" applyAlignment="1">
      <alignment horizontal="left" wrapText="1"/>
    </xf>
    <xf numFmtId="0" fontId="0" fillId="2" borderId="6" xfId="0" applyFill="1" applyBorder="1" applyAlignment="1">
      <alignment horizontal="left" wrapText="1"/>
    </xf>
    <xf numFmtId="0" fontId="0" fillId="2" borderId="30" xfId="0" applyFill="1" applyBorder="1" applyAlignment="1">
      <alignment horizontal="left" vertical="top"/>
    </xf>
    <xf numFmtId="0" fontId="0" fillId="2" borderId="8" xfId="0" applyFill="1" applyBorder="1"/>
    <xf numFmtId="0" fontId="0" fillId="2" borderId="45" xfId="0" applyFill="1" applyBorder="1" applyAlignment="1">
      <alignment horizontal="left" vertical="top"/>
    </xf>
    <xf numFmtId="0" fontId="0" fillId="0" borderId="43" xfId="0" applyBorder="1" applyAlignment="1">
      <alignment horizontal="left" vertical="center" wrapText="1"/>
    </xf>
    <xf numFmtId="0" fontId="0" fillId="0" borderId="44" xfId="0" applyBorder="1" applyAlignment="1">
      <alignment vertical="top" wrapText="1"/>
    </xf>
    <xf numFmtId="0" fontId="0" fillId="0" borderId="18" xfId="0" applyBorder="1" applyAlignment="1">
      <alignment horizontal="left" vertical="center" wrapText="1"/>
    </xf>
    <xf numFmtId="0" fontId="0" fillId="0" borderId="27" xfId="0" applyBorder="1" applyAlignment="1">
      <alignment horizontal="left" vertical="center" wrapText="1"/>
    </xf>
    <xf numFmtId="0" fontId="0" fillId="0" borderId="30" xfId="0" applyBorder="1" applyAlignment="1">
      <alignment horizontal="left" vertical="center" wrapText="1"/>
    </xf>
    <xf numFmtId="0" fontId="0" fillId="2" borderId="5" xfId="0" applyFill="1" applyBorder="1" applyAlignment="1">
      <alignment vertical="top" wrapText="1"/>
    </xf>
    <xf numFmtId="0" fontId="0" fillId="2" borderId="6" xfId="0" applyFill="1" applyBorder="1" applyAlignment="1">
      <alignment vertical="top" wrapText="1"/>
    </xf>
    <xf numFmtId="0" fontId="22" fillId="2" borderId="34" xfId="0" applyFont="1" applyFill="1" applyBorder="1" applyAlignment="1">
      <alignment horizontal="left" vertical="top" wrapText="1"/>
    </xf>
    <xf numFmtId="0" fontId="20" fillId="2" borderId="16" xfId="0" applyFont="1" applyFill="1" applyBorder="1" applyAlignment="1">
      <alignment vertical="top" wrapText="1"/>
    </xf>
    <xf numFmtId="0" fontId="20" fillId="2" borderId="0" xfId="0" applyFont="1" applyFill="1" applyAlignment="1">
      <alignment vertical="top" wrapText="1"/>
    </xf>
    <xf numFmtId="0" fontId="20" fillId="2" borderId="16" xfId="0" applyFont="1" applyFill="1" applyBorder="1" applyAlignment="1">
      <alignment vertical="top"/>
    </xf>
    <xf numFmtId="0" fontId="0" fillId="2" borderId="21" xfId="0" applyFill="1" applyBorder="1" applyAlignment="1">
      <alignment horizontal="left" vertical="top"/>
    </xf>
    <xf numFmtId="0" fontId="20" fillId="2" borderId="14" xfId="0" applyFont="1" applyFill="1" applyBorder="1" applyAlignment="1">
      <alignment vertical="top"/>
    </xf>
    <xf numFmtId="0" fontId="20" fillId="2" borderId="15" xfId="0" applyFont="1" applyFill="1" applyBorder="1" applyAlignment="1">
      <alignment vertical="top" wrapText="1"/>
    </xf>
    <xf numFmtId="0" fontId="20" fillId="2" borderId="46" xfId="0" applyFont="1" applyFill="1" applyBorder="1" applyAlignment="1">
      <alignment vertical="top" wrapText="1"/>
    </xf>
    <xf numFmtId="0" fontId="0" fillId="2" borderId="36" xfId="0" applyFill="1" applyBorder="1"/>
    <xf numFmtId="0" fontId="0" fillId="2" borderId="53" xfId="0" applyFill="1" applyBorder="1" applyAlignment="1">
      <alignment horizontal="left" vertical="top"/>
    </xf>
    <xf numFmtId="0" fontId="0" fillId="2" borderId="54" xfId="0" applyFill="1" applyBorder="1" applyAlignment="1">
      <alignment horizontal="left" vertical="top"/>
    </xf>
    <xf numFmtId="0" fontId="0" fillId="2" borderId="55" xfId="0" applyFill="1" applyBorder="1" applyAlignment="1">
      <alignment horizontal="left" vertical="top"/>
    </xf>
    <xf numFmtId="0" fontId="0" fillId="2" borderId="30" xfId="0" applyFill="1" applyBorder="1" applyAlignment="1">
      <alignment wrapText="1"/>
    </xf>
    <xf numFmtId="0" fontId="0" fillId="2" borderId="14" xfId="0" applyFill="1" applyBorder="1" applyAlignment="1">
      <alignment vertical="top"/>
    </xf>
    <xf numFmtId="0" fontId="0" fillId="2" borderId="15" xfId="0" applyFill="1" applyBorder="1" applyAlignment="1">
      <alignment vertical="top"/>
    </xf>
    <xf numFmtId="0" fontId="0" fillId="2" borderId="46" xfId="0" applyFill="1" applyBorder="1" applyAlignment="1">
      <alignment vertical="top"/>
    </xf>
    <xf numFmtId="0" fontId="0" fillId="2" borderId="19" xfId="0" applyFill="1" applyBorder="1" applyAlignment="1">
      <alignment vertical="top"/>
    </xf>
    <xf numFmtId="0" fontId="0" fillId="2" borderId="20" xfId="0" applyFill="1" applyBorder="1" applyAlignment="1">
      <alignment vertical="top"/>
    </xf>
    <xf numFmtId="0" fontId="0" fillId="2" borderId="15" xfId="0" applyFill="1" applyBorder="1" applyAlignment="1">
      <alignment horizontal="left" vertical="top" wrapText="1"/>
    </xf>
    <xf numFmtId="0" fontId="0" fillId="2" borderId="56" xfId="0" applyFill="1" applyBorder="1"/>
    <xf numFmtId="0" fontId="0" fillId="2" borderId="57" xfId="0" applyFill="1" applyBorder="1"/>
    <xf numFmtId="0" fontId="0" fillId="2" borderId="58" xfId="0" applyFill="1" applyBorder="1" applyAlignment="1">
      <alignment horizontal="left" vertical="top" wrapText="1"/>
    </xf>
    <xf numFmtId="0" fontId="0" fillId="2" borderId="58" xfId="0" applyFill="1" applyBorder="1" applyAlignment="1">
      <alignment horizontal="center"/>
    </xf>
    <xf numFmtId="0" fontId="4" fillId="0" borderId="0" xfId="0" applyFont="1" applyAlignment="1">
      <alignment vertical="top"/>
    </xf>
    <xf numFmtId="0" fontId="0" fillId="0" borderId="0" xfId="0" applyAlignment="1">
      <alignment horizontal="right"/>
    </xf>
    <xf numFmtId="0" fontId="0" fillId="2" borderId="0" xfId="0" applyFill="1" applyAlignment="1">
      <alignment horizontal="left" vertical="top"/>
    </xf>
    <xf numFmtId="0" fontId="0" fillId="2" borderId="59" xfId="0" applyFill="1" applyBorder="1"/>
    <xf numFmtId="0" fontId="0" fillId="2" borderId="60" xfId="0" applyFill="1" applyBorder="1"/>
    <xf numFmtId="0" fontId="0" fillId="2" borderId="61" xfId="0" applyFill="1" applyBorder="1"/>
    <xf numFmtId="0" fontId="0" fillId="3" borderId="42" xfId="0" applyFill="1" applyBorder="1" applyAlignment="1">
      <alignment horizontal="left" vertical="top"/>
    </xf>
    <xf numFmtId="0" fontId="0" fillId="2" borderId="59" xfId="0" applyFill="1" applyBorder="1" applyAlignment="1">
      <alignment vertical="top"/>
    </xf>
    <xf numFmtId="0" fontId="0" fillId="2" borderId="59" xfId="0" applyFill="1" applyBorder="1" applyAlignment="1">
      <alignment vertical="top" wrapText="1"/>
    </xf>
    <xf numFmtId="0" fontId="0" fillId="2" borderId="59" xfId="0" applyFill="1" applyBorder="1" applyAlignment="1">
      <alignment horizontal="center"/>
    </xf>
    <xf numFmtId="0" fontId="0" fillId="0" borderId="59" xfId="0" applyBorder="1"/>
    <xf numFmtId="0" fontId="0" fillId="0" borderId="63" xfId="0" applyBorder="1"/>
    <xf numFmtId="0" fontId="0" fillId="2" borderId="59" xfId="0" applyFill="1" applyBorder="1" applyAlignment="1">
      <alignment horizontal="left" vertical="top" wrapText="1"/>
    </xf>
    <xf numFmtId="0" fontId="0" fillId="2" borderId="63" xfId="0" applyFill="1" applyBorder="1"/>
    <xf numFmtId="0" fontId="0" fillId="2" borderId="65" xfId="0" applyFill="1" applyBorder="1" applyAlignment="1">
      <alignment horizontal="left" vertical="top"/>
    </xf>
    <xf numFmtId="0" fontId="0" fillId="2" borderId="65" xfId="0" applyFill="1" applyBorder="1" applyAlignment="1">
      <alignment horizontal="left" vertical="top" wrapText="1"/>
    </xf>
    <xf numFmtId="0" fontId="0" fillId="2" borderId="65" xfId="0" applyFill="1" applyBorder="1" applyAlignment="1">
      <alignment horizontal="center"/>
    </xf>
    <xf numFmtId="0" fontId="0" fillId="0" borderId="66" xfId="0" applyBorder="1"/>
    <xf numFmtId="0" fontId="0" fillId="2" borderId="66" xfId="0" applyFill="1" applyBorder="1" applyAlignment="1">
      <alignment horizontal="left" vertical="top" wrapText="1"/>
    </xf>
    <xf numFmtId="0" fontId="0" fillId="2" borderId="66" xfId="0" applyFill="1" applyBorder="1" applyAlignment="1">
      <alignment horizontal="center"/>
    </xf>
    <xf numFmtId="0" fontId="0" fillId="0" borderId="61" xfId="0" applyBorder="1"/>
    <xf numFmtId="0" fontId="0" fillId="0" borderId="71" xfId="0" applyBorder="1"/>
    <xf numFmtId="0" fontId="0" fillId="0" borderId="60" xfId="0" applyBorder="1"/>
    <xf numFmtId="0" fontId="27" fillId="2" borderId="1" xfId="0" applyFont="1" applyFill="1" applyBorder="1"/>
    <xf numFmtId="0" fontId="6" fillId="2" borderId="2" xfId="0" applyFont="1" applyFill="1" applyBorder="1" applyAlignment="1">
      <alignment horizontal="left"/>
    </xf>
    <xf numFmtId="0" fontId="0" fillId="2" borderId="2" xfId="0" applyFill="1" applyBorder="1" applyAlignment="1">
      <alignment horizontal="center"/>
    </xf>
    <xf numFmtId="0" fontId="0" fillId="2" borderId="34" xfId="0" applyFill="1" applyBorder="1"/>
    <xf numFmtId="0" fontId="0" fillId="4" borderId="73" xfId="0" applyFill="1" applyBorder="1"/>
    <xf numFmtId="0" fontId="0" fillId="8" borderId="74" xfId="0" applyFill="1" applyBorder="1" applyAlignment="1">
      <alignment horizontal="center"/>
    </xf>
    <xf numFmtId="0" fontId="0" fillId="8" borderId="75" xfId="0" applyFill="1" applyBorder="1"/>
    <xf numFmtId="0" fontId="0" fillId="8" borderId="75" xfId="0" applyFill="1" applyBorder="1" applyAlignment="1">
      <alignment horizontal="right"/>
    </xf>
    <xf numFmtId="1" fontId="0" fillId="8" borderId="75" xfId="0" applyNumberFormat="1" applyFill="1" applyBorder="1" applyAlignment="1">
      <alignment horizontal="center" vertical="center"/>
    </xf>
    <xf numFmtId="0" fontId="0" fillId="8" borderId="75" xfId="0" applyFill="1" applyBorder="1" applyAlignment="1">
      <alignment horizontal="center"/>
    </xf>
    <xf numFmtId="0" fontId="7" fillId="2" borderId="1" xfId="0" applyFont="1" applyFill="1" applyBorder="1" applyAlignment="1">
      <alignment horizontal="left" vertical="top"/>
    </xf>
    <xf numFmtId="0" fontId="28" fillId="2" borderId="0" xfId="0" applyFont="1" applyFill="1" applyAlignment="1">
      <alignment horizontal="left" vertical="center"/>
    </xf>
    <xf numFmtId="0" fontId="0" fillId="4" borderId="76" xfId="0" applyFill="1" applyBorder="1"/>
    <xf numFmtId="0" fontId="7" fillId="8" borderId="0" xfId="0" applyFont="1" applyFill="1" applyAlignment="1">
      <alignment horizontal="left" vertical="center"/>
    </xf>
    <xf numFmtId="0" fontId="28" fillId="8" borderId="75" xfId="0" applyFont="1" applyFill="1" applyBorder="1" applyAlignment="1">
      <alignment horizontal="left" vertical="center"/>
    </xf>
    <xf numFmtId="0" fontId="28" fillId="8" borderId="75" xfId="0" applyFont="1" applyFill="1" applyBorder="1" applyAlignment="1">
      <alignment horizontal="right" vertical="center"/>
    </xf>
    <xf numFmtId="1" fontId="28" fillId="8" borderId="75" xfId="0" applyNumberFormat="1" applyFont="1" applyFill="1" applyBorder="1" applyAlignment="1">
      <alignment horizontal="center" vertical="center"/>
    </xf>
    <xf numFmtId="0" fontId="0" fillId="8" borderId="75" xfId="0"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left"/>
    </xf>
    <xf numFmtId="0" fontId="8" fillId="2" borderId="3" xfId="0" applyFont="1" applyFill="1" applyBorder="1" applyAlignment="1">
      <alignment wrapText="1"/>
    </xf>
    <xf numFmtId="0" fontId="6" fillId="2" borderId="0" xfId="0" applyFont="1" applyFill="1" applyAlignment="1">
      <alignment horizontal="right"/>
    </xf>
    <xf numFmtId="0" fontId="29" fillId="2" borderId="0" xfId="0" applyFont="1" applyFill="1" applyAlignment="1">
      <alignment horizontal="right"/>
    </xf>
    <xf numFmtId="0" fontId="29" fillId="2" borderId="0" xfId="0" applyFont="1" applyFill="1" applyAlignment="1">
      <alignment horizontal="left"/>
    </xf>
    <xf numFmtId="0" fontId="29" fillId="8" borderId="75" xfId="0" applyFont="1" applyFill="1" applyBorder="1" applyAlignment="1">
      <alignment horizontal="left"/>
    </xf>
    <xf numFmtId="0" fontId="29" fillId="8" borderId="75" xfId="0" applyFont="1" applyFill="1" applyBorder="1" applyAlignment="1">
      <alignment horizontal="right"/>
    </xf>
    <xf numFmtId="1" fontId="29" fillId="8" borderId="75" xfId="0" applyNumberFormat="1" applyFont="1" applyFill="1" applyBorder="1" applyAlignment="1">
      <alignment horizontal="center" vertical="center"/>
    </xf>
    <xf numFmtId="0" fontId="6" fillId="8" borderId="75" xfId="0" applyFont="1" applyFill="1" applyBorder="1" applyAlignment="1">
      <alignment horizontal="center"/>
    </xf>
    <xf numFmtId="0" fontId="6" fillId="8" borderId="75" xfId="0" applyFont="1" applyFill="1" applyBorder="1" applyAlignment="1">
      <alignment horizontal="left"/>
    </xf>
    <xf numFmtId="0" fontId="29" fillId="2" borderId="0" xfId="0" applyFont="1" applyFill="1" applyAlignment="1">
      <alignment horizontal="left" vertical="center"/>
    </xf>
    <xf numFmtId="0" fontId="29" fillId="8" borderId="75" xfId="0" applyFont="1" applyFill="1" applyBorder="1" applyAlignment="1">
      <alignment horizontal="left" vertical="center"/>
    </xf>
    <xf numFmtId="0" fontId="29" fillId="8" borderId="75" xfId="0" applyFont="1" applyFill="1" applyBorder="1" applyAlignment="1">
      <alignment horizontal="right" vertical="center"/>
    </xf>
    <xf numFmtId="0" fontId="6" fillId="8" borderId="75" xfId="0" applyFont="1" applyFill="1" applyBorder="1" applyAlignment="1">
      <alignment horizontal="center" vertical="center"/>
    </xf>
    <xf numFmtId="0" fontId="4" fillId="2" borderId="34" xfId="0" applyFont="1" applyFill="1" applyBorder="1" applyAlignment="1">
      <alignment horizontal="right" vertical="center"/>
    </xf>
    <xf numFmtId="0" fontId="6" fillId="2" borderId="30" xfId="0" applyFont="1" applyFill="1" applyBorder="1" applyAlignment="1">
      <alignment horizontal="right" vertical="center"/>
    </xf>
    <xf numFmtId="0" fontId="28" fillId="2" borderId="30" xfId="0" applyFont="1" applyFill="1" applyBorder="1" applyAlignment="1">
      <alignment horizontal="right" vertical="center"/>
    </xf>
    <xf numFmtId="0" fontId="29" fillId="2" borderId="30" xfId="0" applyFont="1" applyFill="1" applyBorder="1" applyAlignment="1">
      <alignment horizontal="right" vertical="center"/>
    </xf>
    <xf numFmtId="0" fontId="29" fillId="2" borderId="0" xfId="0" applyFont="1" applyFill="1" applyAlignment="1">
      <alignment horizontal="right" vertical="center"/>
    </xf>
    <xf numFmtId="0" fontId="28" fillId="2" borderId="0" xfId="0" applyFont="1" applyFill="1" applyAlignment="1">
      <alignment horizontal="right" vertical="center"/>
    </xf>
    <xf numFmtId="0" fontId="0" fillId="2" borderId="1" xfId="0" applyFill="1" applyBorder="1" applyAlignment="1">
      <alignment horizontal="left"/>
    </xf>
    <xf numFmtId="0" fontId="29" fillId="2" borderId="16" xfId="0" applyFont="1" applyFill="1" applyBorder="1" applyAlignment="1">
      <alignment horizontal="left" vertical="center"/>
    </xf>
    <xf numFmtId="0" fontId="29" fillId="8" borderId="77" xfId="0" applyFont="1" applyFill="1" applyBorder="1" applyAlignment="1">
      <alignment horizontal="left" vertical="center"/>
    </xf>
    <xf numFmtId="165" fontId="29" fillId="2" borderId="0" xfId="1" applyNumberFormat="1" applyFont="1" applyFill="1" applyBorder="1" applyAlignment="1">
      <alignment horizontal="left" vertical="center"/>
    </xf>
    <xf numFmtId="0" fontId="3" fillId="8" borderId="74" xfId="0" applyFont="1" applyFill="1" applyBorder="1" applyAlignment="1">
      <alignment horizontal="left"/>
    </xf>
    <xf numFmtId="0" fontId="6" fillId="2" borderId="18" xfId="0" applyFont="1" applyFill="1" applyBorder="1" applyAlignment="1">
      <alignment horizontal="left"/>
    </xf>
    <xf numFmtId="0" fontId="0" fillId="2" borderId="18" xfId="0" applyFill="1" applyBorder="1" applyAlignment="1">
      <alignment horizontal="center"/>
    </xf>
    <xf numFmtId="165" fontId="29" fillId="8" borderId="75" xfId="1" applyNumberFormat="1" applyFont="1" applyFill="1" applyBorder="1" applyAlignment="1">
      <alignment horizontal="left" vertical="center"/>
    </xf>
    <xf numFmtId="165" fontId="29" fillId="8" borderId="79" xfId="1" applyNumberFormat="1" applyFont="1" applyFill="1" applyBorder="1" applyAlignment="1">
      <alignment horizontal="left" vertical="center"/>
    </xf>
    <xf numFmtId="165" fontId="29" fillId="8" borderId="75" xfId="1" applyNumberFormat="1" applyFont="1" applyFill="1" applyBorder="1" applyAlignment="1">
      <alignment horizontal="right" vertical="center"/>
    </xf>
    <xf numFmtId="1" fontId="29" fillId="8" borderId="75" xfId="1" applyNumberFormat="1" applyFont="1" applyFill="1" applyBorder="1" applyAlignment="1">
      <alignment horizontal="center" vertical="center"/>
    </xf>
    <xf numFmtId="165" fontId="6" fillId="8" borderId="75" xfId="1" applyNumberFormat="1" applyFont="1" applyFill="1" applyBorder="1" applyAlignment="1">
      <alignment horizontal="center" vertical="center"/>
    </xf>
    <xf numFmtId="0" fontId="27" fillId="2" borderId="9" xfId="0" applyFont="1" applyFill="1" applyBorder="1"/>
    <xf numFmtId="0" fontId="32" fillId="8" borderId="80" xfId="0" applyFont="1" applyFill="1" applyBorder="1" applyAlignment="1">
      <alignment vertical="top"/>
    </xf>
    <xf numFmtId="0" fontId="32" fillId="8" borderId="78" xfId="0" applyFont="1" applyFill="1" applyBorder="1" applyAlignment="1">
      <alignment vertical="top"/>
    </xf>
    <xf numFmtId="9" fontId="4" fillId="2" borderId="42" xfId="2" applyFont="1" applyFill="1" applyBorder="1" applyAlignment="1">
      <alignment horizontal="center" vertical="center"/>
    </xf>
    <xf numFmtId="0" fontId="27" fillId="2" borderId="5" xfId="0" applyFont="1" applyFill="1" applyBorder="1"/>
    <xf numFmtId="0" fontId="0" fillId="2" borderId="5" xfId="0" applyFill="1" applyBorder="1"/>
    <xf numFmtId="0" fontId="0" fillId="2" borderId="5" xfId="0" applyFill="1" applyBorder="1" applyAlignment="1">
      <alignment horizontal="left"/>
    </xf>
    <xf numFmtId="0" fontId="0" fillId="8" borderId="81" xfId="0" applyFill="1" applyBorder="1" applyAlignment="1">
      <alignment horizontal="center"/>
    </xf>
    <xf numFmtId="165" fontId="29" fillId="8" borderId="77" xfId="1" applyNumberFormat="1" applyFont="1" applyFill="1" applyBorder="1" applyAlignment="1">
      <alignment horizontal="left" vertical="center"/>
    </xf>
    <xf numFmtId="165" fontId="29" fillId="8" borderId="77" xfId="1" applyNumberFormat="1" applyFont="1" applyFill="1" applyBorder="1" applyAlignment="1">
      <alignment horizontal="right" vertical="center"/>
    </xf>
    <xf numFmtId="1" fontId="29" fillId="8" borderId="77" xfId="1" applyNumberFormat="1" applyFont="1" applyFill="1" applyBorder="1" applyAlignment="1">
      <alignment horizontal="center" vertical="center"/>
    </xf>
    <xf numFmtId="165" fontId="6" fillId="8" borderId="77" xfId="1" applyNumberFormat="1" applyFont="1" applyFill="1" applyBorder="1" applyAlignment="1">
      <alignment horizontal="center" vertical="center"/>
    </xf>
    <xf numFmtId="0" fontId="0" fillId="8" borderId="77" xfId="0" applyFill="1" applyBorder="1"/>
    <xf numFmtId="0" fontId="7" fillId="2" borderId="8" xfId="0" applyFont="1" applyFill="1" applyBorder="1" applyAlignment="1">
      <alignment horizontal="left" vertical="top"/>
    </xf>
    <xf numFmtId="0" fontId="0" fillId="8" borderId="74" xfId="0" applyFill="1" applyBorder="1"/>
    <xf numFmtId="0" fontId="0" fillId="2" borderId="2" xfId="0" applyFill="1" applyBorder="1" applyAlignment="1">
      <alignment horizontal="left"/>
    </xf>
    <xf numFmtId="0" fontId="0" fillId="2" borderId="30" xfId="0" applyFill="1" applyBorder="1" applyAlignment="1">
      <alignment horizontal="center"/>
    </xf>
    <xf numFmtId="0" fontId="0" fillId="8" borderId="85" xfId="0" applyFill="1" applyBorder="1" applyAlignment="1">
      <alignment horizontal="center"/>
    </xf>
    <xf numFmtId="0" fontId="7" fillId="8" borderId="86" xfId="0" applyFont="1" applyFill="1" applyBorder="1" applyAlignment="1">
      <alignment horizontal="left" vertical="top"/>
    </xf>
    <xf numFmtId="0" fontId="7" fillId="8" borderId="86" xfId="0" applyFont="1" applyFill="1" applyBorder="1" applyAlignment="1">
      <alignment horizontal="right" vertical="top"/>
    </xf>
    <xf numFmtId="1" fontId="7" fillId="8" borderId="86" xfId="0" applyNumberFormat="1" applyFont="1" applyFill="1" applyBorder="1" applyAlignment="1">
      <alignment horizontal="center" vertical="center"/>
    </xf>
    <xf numFmtId="0" fontId="7" fillId="8" borderId="86" xfId="0" applyFont="1" applyFill="1" applyBorder="1" applyAlignment="1">
      <alignment horizontal="center" vertical="top"/>
    </xf>
    <xf numFmtId="0" fontId="7" fillId="9" borderId="87" xfId="0" applyFont="1" applyFill="1" applyBorder="1" applyAlignment="1">
      <alignment horizontal="left" vertical="center"/>
    </xf>
    <xf numFmtId="0" fontId="7" fillId="9" borderId="88" xfId="0" applyFont="1" applyFill="1" applyBorder="1" applyAlignment="1">
      <alignment horizontal="left" vertical="center"/>
    </xf>
    <xf numFmtId="0" fontId="0" fillId="9" borderId="88" xfId="0" applyFill="1" applyBorder="1" applyAlignment="1">
      <alignment wrapText="1"/>
    </xf>
    <xf numFmtId="0" fontId="6" fillId="9" borderId="88" xfId="0" applyFont="1" applyFill="1" applyBorder="1" applyAlignment="1">
      <alignment horizontal="left"/>
    </xf>
    <xf numFmtId="0" fontId="0" fillId="9" borderId="88" xfId="0" applyFill="1" applyBorder="1"/>
    <xf numFmtId="0" fontId="0" fillId="9" borderId="89" xfId="0" applyFill="1" applyBorder="1" applyAlignment="1">
      <alignment horizontal="center"/>
    </xf>
    <xf numFmtId="0" fontId="7" fillId="9" borderId="90" xfId="0" applyFont="1" applyFill="1" applyBorder="1" applyAlignment="1">
      <alignment horizontal="left" vertical="center"/>
    </xf>
    <xf numFmtId="0" fontId="34" fillId="9" borderId="91" xfId="0" applyFont="1" applyFill="1" applyBorder="1" applyAlignment="1">
      <alignment horizontal="center"/>
    </xf>
    <xf numFmtId="0" fontId="0" fillId="9" borderId="91" xfId="0" applyFill="1" applyBorder="1" applyAlignment="1">
      <alignment horizontal="center"/>
    </xf>
    <xf numFmtId="0" fontId="34" fillId="9" borderId="91" xfId="0" applyFont="1" applyFill="1" applyBorder="1" applyAlignment="1">
      <alignment horizontal="right"/>
    </xf>
    <xf numFmtId="0" fontId="0" fillId="2" borderId="53" xfId="0" applyFill="1" applyBorder="1"/>
    <xf numFmtId="0" fontId="0" fillId="2" borderId="16" xfId="0" applyFill="1" applyBorder="1"/>
    <xf numFmtId="0" fontId="36" fillId="8" borderId="75" xfId="0" applyFont="1" applyFill="1" applyBorder="1"/>
    <xf numFmtId="0" fontId="36" fillId="8" borderId="75" xfId="0" applyFont="1" applyFill="1" applyBorder="1" applyAlignment="1">
      <alignment horizontal="right"/>
    </xf>
    <xf numFmtId="1" fontId="36" fillId="8" borderId="75" xfId="0" applyNumberFormat="1" applyFont="1" applyFill="1" applyBorder="1" applyAlignment="1">
      <alignment horizontal="center" vertical="center"/>
    </xf>
    <xf numFmtId="0" fontId="4" fillId="8" borderId="79" xfId="0" applyFont="1" applyFill="1" applyBorder="1" applyAlignment="1">
      <alignment horizontal="center"/>
    </xf>
    <xf numFmtId="0" fontId="0" fillId="2" borderId="6" xfId="0" applyFill="1" applyBorder="1" applyAlignment="1">
      <alignment wrapText="1"/>
    </xf>
    <xf numFmtId="0" fontId="4" fillId="8" borderId="75" xfId="0" applyFont="1" applyFill="1" applyBorder="1" applyAlignment="1">
      <alignment horizontal="center"/>
    </xf>
    <xf numFmtId="0" fontId="6" fillId="2" borderId="35" xfId="0" applyFont="1" applyFill="1" applyBorder="1" applyAlignment="1">
      <alignment horizontal="left"/>
    </xf>
    <xf numFmtId="0" fontId="39" fillId="2" borderId="35" xfId="0" applyFont="1" applyFill="1" applyBorder="1" applyAlignment="1">
      <alignment horizontal="left"/>
    </xf>
    <xf numFmtId="0" fontId="36" fillId="2" borderId="35" xfId="0" applyFont="1" applyFill="1" applyBorder="1"/>
    <xf numFmtId="0" fontId="0" fillId="2" borderId="3" xfId="0" applyFill="1" applyBorder="1" applyAlignment="1">
      <alignment horizontal="right" wrapText="1"/>
    </xf>
    <xf numFmtId="164" fontId="4" fillId="3" borderId="42" xfId="1" applyNumberFormat="1" applyFont="1" applyFill="1" applyBorder="1" applyAlignment="1">
      <alignment horizontal="right"/>
    </xf>
    <xf numFmtId="164" fontId="17" fillId="3" borderId="42" xfId="1" applyNumberFormat="1" applyFont="1" applyFill="1" applyBorder="1" applyAlignment="1">
      <alignment horizontal="right"/>
    </xf>
    <xf numFmtId="0" fontId="17" fillId="2" borderId="35" xfId="0" applyFont="1" applyFill="1" applyBorder="1" applyAlignment="1">
      <alignment horizontal="left"/>
    </xf>
    <xf numFmtId="9" fontId="4" fillId="2" borderId="42" xfId="2" applyFont="1" applyFill="1" applyBorder="1" applyAlignment="1">
      <alignment horizontal="center"/>
    </xf>
    <xf numFmtId="9" fontId="0" fillId="2" borderId="0" xfId="2" applyFont="1" applyFill="1" applyBorder="1" applyAlignment="1">
      <alignment horizontal="center"/>
    </xf>
    <xf numFmtId="0" fontId="0" fillId="8" borderId="75" xfId="2" applyNumberFormat="1" applyFont="1" applyFill="1" applyBorder="1" applyAlignment="1">
      <alignment horizontal="center"/>
    </xf>
    <xf numFmtId="9" fontId="0" fillId="8" borderId="75" xfId="2" applyFont="1" applyFill="1" applyBorder="1" applyAlignment="1">
      <alignment horizontal="center"/>
    </xf>
    <xf numFmtId="9" fontId="0" fillId="8" borderId="75" xfId="2" applyFont="1" applyFill="1" applyBorder="1" applyAlignment="1">
      <alignment horizontal="right"/>
    </xf>
    <xf numFmtId="1" fontId="0" fillId="8" borderId="75" xfId="2" applyNumberFormat="1" applyFont="1" applyFill="1" applyBorder="1" applyAlignment="1">
      <alignment horizontal="center" vertical="center"/>
    </xf>
    <xf numFmtId="0" fontId="0" fillId="2" borderId="3" xfId="0" applyFill="1" applyBorder="1" applyAlignment="1">
      <alignment horizontal="left" vertical="top"/>
    </xf>
    <xf numFmtId="164" fontId="4" fillId="2" borderId="0" xfId="1" applyNumberFormat="1" applyFont="1" applyFill="1" applyBorder="1" applyAlignment="1">
      <alignment horizontal="right"/>
    </xf>
    <xf numFmtId="164" fontId="17" fillId="2" borderId="0" xfId="1" applyNumberFormat="1" applyFont="1" applyFill="1" applyBorder="1" applyAlignment="1">
      <alignment horizontal="right"/>
    </xf>
    <xf numFmtId="9" fontId="1" fillId="2" borderId="17" xfId="2" applyFont="1" applyFill="1" applyBorder="1" applyAlignment="1">
      <alignment horizontal="center"/>
    </xf>
    <xf numFmtId="0" fontId="39" fillId="2" borderId="36" xfId="0" applyFont="1" applyFill="1" applyBorder="1" applyAlignment="1">
      <alignment horizontal="left"/>
    </xf>
    <xf numFmtId="9" fontId="1" fillId="2" borderId="30" xfId="2" applyFont="1" applyFill="1" applyBorder="1" applyAlignment="1">
      <alignment horizontal="center"/>
    </xf>
    <xf numFmtId="9" fontId="0" fillId="2" borderId="16" xfId="2" applyFont="1" applyFill="1" applyBorder="1"/>
    <xf numFmtId="9" fontId="0" fillId="8" borderId="77" xfId="2" applyFont="1" applyFill="1" applyBorder="1" applyAlignment="1">
      <alignment horizontal="center"/>
    </xf>
    <xf numFmtId="0" fontId="4" fillId="2" borderId="3" xfId="0" applyFont="1" applyFill="1" applyBorder="1" applyAlignment="1">
      <alignment horizontal="right" wrapText="1"/>
    </xf>
    <xf numFmtId="0" fontId="0" fillId="2" borderId="40" xfId="0" applyFill="1" applyBorder="1" applyAlignment="1">
      <alignment horizontal="left" vertical="top"/>
    </xf>
    <xf numFmtId="0" fontId="4" fillId="2" borderId="40" xfId="0" applyFont="1" applyFill="1" applyBorder="1" applyAlignment="1">
      <alignment horizontal="right" wrapText="1"/>
    </xf>
    <xf numFmtId="0" fontId="4" fillId="2" borderId="14" xfId="0" applyFont="1" applyFill="1" applyBorder="1" applyAlignment="1">
      <alignment horizontal="right" wrapText="1"/>
    </xf>
    <xf numFmtId="9" fontId="0" fillId="2" borderId="15" xfId="2" applyFont="1" applyFill="1" applyBorder="1" applyAlignment="1">
      <alignment horizontal="center"/>
    </xf>
    <xf numFmtId="0" fontId="40" fillId="2" borderId="36" xfId="0" applyFont="1" applyFill="1" applyBorder="1" applyAlignment="1">
      <alignment horizontal="left"/>
    </xf>
    <xf numFmtId="9" fontId="0" fillId="8" borderId="79" xfId="2" applyFont="1" applyFill="1" applyBorder="1" applyAlignment="1">
      <alignment horizontal="center"/>
    </xf>
    <xf numFmtId="0" fontId="0" fillId="2" borderId="5" xfId="0" applyFill="1" applyBorder="1" applyAlignment="1">
      <alignment horizontal="left" vertical="top"/>
    </xf>
    <xf numFmtId="0" fontId="0" fillId="2" borderId="5" xfId="0" applyFill="1" applyBorder="1" applyAlignment="1">
      <alignment horizontal="right" wrapText="1"/>
    </xf>
    <xf numFmtId="0" fontId="17" fillId="2" borderId="0" xfId="0" applyFont="1" applyFill="1" applyAlignment="1">
      <alignment horizontal="left"/>
    </xf>
    <xf numFmtId="0" fontId="0" fillId="2" borderId="7" xfId="0" applyFill="1" applyBorder="1"/>
    <xf numFmtId="0" fontId="0" fillId="8" borderId="77" xfId="0" applyFill="1" applyBorder="1" applyAlignment="1">
      <alignment horizontal="right"/>
    </xf>
    <xf numFmtId="0" fontId="0" fillId="8" borderId="77" xfId="0" applyFill="1" applyBorder="1" applyAlignment="1">
      <alignment horizontal="center"/>
    </xf>
    <xf numFmtId="0" fontId="6" fillId="8" borderId="78" xfId="0" applyFont="1" applyFill="1" applyBorder="1" applyAlignment="1">
      <alignment horizontal="center"/>
    </xf>
    <xf numFmtId="1" fontId="6" fillId="8" borderId="98" xfId="2" applyNumberFormat="1" applyFont="1" applyFill="1" applyBorder="1" applyAlignment="1">
      <alignment horizontal="center" vertical="center"/>
    </xf>
    <xf numFmtId="1" fontId="0" fillId="2" borderId="42" xfId="2" applyNumberFormat="1" applyFont="1" applyFill="1" applyBorder="1" applyAlignment="1">
      <alignment horizontal="center"/>
    </xf>
    <xf numFmtId="0" fontId="4" fillId="2" borderId="17" xfId="0" applyFont="1" applyFill="1" applyBorder="1" applyAlignment="1">
      <alignment horizontal="center" vertical="top" wrapText="1"/>
    </xf>
    <xf numFmtId="0" fontId="6" fillId="8" borderId="74" xfId="0" applyFont="1" applyFill="1" applyBorder="1" applyAlignment="1">
      <alignment horizontal="center"/>
    </xf>
    <xf numFmtId="9" fontId="6" fillId="8" borderId="79" xfId="2" applyFont="1" applyFill="1" applyBorder="1" applyAlignment="1">
      <alignment horizontal="center"/>
    </xf>
    <xf numFmtId="0" fontId="6" fillId="8" borderId="79" xfId="0" applyFont="1" applyFill="1" applyBorder="1" applyAlignment="1">
      <alignment horizontal="left" vertical="top" wrapText="1"/>
    </xf>
    <xf numFmtId="0" fontId="6" fillId="8" borderId="86" xfId="0" applyFont="1" applyFill="1" applyBorder="1" applyAlignment="1">
      <alignment horizontal="right" vertical="top" wrapText="1"/>
    </xf>
    <xf numFmtId="1" fontId="6" fillId="8" borderId="79" xfId="0" applyNumberFormat="1" applyFont="1" applyFill="1" applyBorder="1" applyAlignment="1">
      <alignment horizontal="center" vertical="center" wrapText="1"/>
    </xf>
    <xf numFmtId="0" fontId="0" fillId="8" borderId="86" xfId="0" applyFill="1" applyBorder="1" applyAlignment="1">
      <alignment horizontal="center" vertical="top" wrapText="1"/>
    </xf>
    <xf numFmtId="0" fontId="0" fillId="2" borderId="30" xfId="0" applyFill="1" applyBorder="1" applyAlignment="1">
      <alignment horizontal="left" vertical="top" wrapText="1"/>
    </xf>
    <xf numFmtId="0" fontId="6" fillId="2" borderId="16" xfId="0" applyFont="1" applyFill="1" applyBorder="1" applyAlignment="1">
      <alignment horizontal="center"/>
    </xf>
    <xf numFmtId="0" fontId="6" fillId="2" borderId="0" xfId="0" applyFont="1" applyFill="1" applyAlignment="1">
      <alignment horizontal="center"/>
    </xf>
    <xf numFmtId="0" fontId="17" fillId="2" borderId="0" xfId="0" applyFont="1" applyFill="1" applyAlignment="1">
      <alignment horizontal="center"/>
    </xf>
    <xf numFmtId="0" fontId="6" fillId="8" borderId="79" xfId="0" applyFont="1" applyFill="1" applyBorder="1" applyAlignment="1">
      <alignment horizontal="center"/>
    </xf>
    <xf numFmtId="0" fontId="6" fillId="8" borderId="79" xfId="0" applyFont="1" applyFill="1" applyBorder="1" applyAlignment="1">
      <alignment horizontal="right"/>
    </xf>
    <xf numFmtId="1" fontId="6" fillId="8" borderId="79" xfId="0" applyNumberFormat="1" applyFont="1" applyFill="1" applyBorder="1" applyAlignment="1">
      <alignment horizontal="center" vertical="center"/>
    </xf>
    <xf numFmtId="0" fontId="0" fillId="2" borderId="15" xfId="0" applyFill="1" applyBorder="1" applyAlignment="1">
      <alignment wrapText="1"/>
    </xf>
    <xf numFmtId="6" fontId="4" fillId="3" borderId="42" xfId="0" applyNumberFormat="1" applyFont="1" applyFill="1" applyBorder="1" applyAlignment="1">
      <alignment horizontal="center"/>
    </xf>
    <xf numFmtId="9" fontId="6" fillId="8" borderId="75" xfId="2" applyFont="1" applyFill="1" applyBorder="1" applyAlignment="1">
      <alignment horizontal="center"/>
    </xf>
    <xf numFmtId="9" fontId="6" fillId="8" borderId="75" xfId="2" applyFont="1" applyFill="1" applyBorder="1" applyAlignment="1">
      <alignment horizontal="right"/>
    </xf>
    <xf numFmtId="1" fontId="6" fillId="8" borderId="75" xfId="2" applyNumberFormat="1" applyFont="1" applyFill="1" applyBorder="1" applyAlignment="1">
      <alignment horizontal="center" vertical="center"/>
    </xf>
    <xf numFmtId="9" fontId="0" fillId="8" borderId="75" xfId="2" applyFont="1" applyFill="1" applyBorder="1" applyAlignment="1">
      <alignment horizontal="left"/>
    </xf>
    <xf numFmtId="0" fontId="0" fillId="2" borderId="17" xfId="0" applyFill="1" applyBorder="1"/>
    <xf numFmtId="0" fontId="6" fillId="8" borderId="75" xfId="0" applyFont="1" applyFill="1" applyBorder="1"/>
    <xf numFmtId="0" fontId="6" fillId="8" borderId="75" xfId="0" applyFont="1" applyFill="1" applyBorder="1" applyAlignment="1">
      <alignment horizontal="right"/>
    </xf>
    <xf numFmtId="1" fontId="6" fillId="8" borderId="75" xfId="0" applyNumberFormat="1" applyFont="1" applyFill="1" applyBorder="1" applyAlignment="1">
      <alignment horizontal="center" vertical="center"/>
    </xf>
    <xf numFmtId="0" fontId="6" fillId="8" borderId="75" xfId="0" applyFont="1" applyFill="1" applyBorder="1" applyAlignment="1">
      <alignment horizontal="center" wrapText="1"/>
    </xf>
    <xf numFmtId="0" fontId="6" fillId="8" borderId="75" xfId="0" applyFont="1" applyFill="1" applyBorder="1" applyAlignment="1">
      <alignment horizontal="right" wrapText="1"/>
    </xf>
    <xf numFmtId="1" fontId="6" fillId="8" borderId="75" xfId="0" applyNumberFormat="1" applyFont="1" applyFill="1" applyBorder="1" applyAlignment="1">
      <alignment horizontal="center" vertical="center" wrapText="1"/>
    </xf>
    <xf numFmtId="0" fontId="0" fillId="8" borderId="75" xfId="0" applyFill="1" applyBorder="1" applyAlignment="1">
      <alignment horizontal="center" wrapText="1"/>
    </xf>
    <xf numFmtId="0" fontId="0" fillId="2" borderId="42" xfId="0" applyFill="1" applyBorder="1" applyAlignment="1">
      <alignment horizontal="center"/>
    </xf>
    <xf numFmtId="0" fontId="0" fillId="2" borderId="2" xfId="0" applyFill="1" applyBorder="1" applyAlignment="1">
      <alignment horizontal="left" vertical="top"/>
    </xf>
    <xf numFmtId="0" fontId="6" fillId="8" borderId="79" xfId="0" applyFont="1" applyFill="1" applyBorder="1" applyAlignment="1">
      <alignment horizontal="right" wrapText="1"/>
    </xf>
    <xf numFmtId="1" fontId="6" fillId="8" borderId="79" xfId="2" applyNumberFormat="1" applyFont="1" applyFill="1" applyBorder="1" applyAlignment="1">
      <alignment horizontal="center" vertical="center"/>
    </xf>
    <xf numFmtId="0" fontId="0" fillId="2" borderId="1" xfId="0" applyFill="1" applyBorder="1" applyAlignment="1">
      <alignment horizontal="center"/>
    </xf>
    <xf numFmtId="0" fontId="0" fillId="2" borderId="30" xfId="0" applyFill="1" applyBorder="1" applyAlignment="1">
      <alignment horizontal="left"/>
    </xf>
    <xf numFmtId="0" fontId="30" fillId="2" borderId="16" xfId="0" applyFont="1" applyFill="1" applyBorder="1" applyAlignment="1">
      <alignment horizontal="right" vertical="top" wrapText="1"/>
    </xf>
    <xf numFmtId="0" fontId="4" fillId="2" borderId="0" xfId="0" applyFont="1" applyFill="1" applyAlignment="1">
      <alignment horizontal="center" vertical="top" wrapText="1"/>
    </xf>
    <xf numFmtId="0" fontId="35" fillId="8" borderId="75" xfId="0" applyFont="1" applyFill="1" applyBorder="1" applyAlignment="1">
      <alignment horizontal="center"/>
    </xf>
    <xf numFmtId="165" fontId="4" fillId="2" borderId="42" xfId="1" applyNumberFormat="1" applyFont="1" applyFill="1" applyBorder="1" applyAlignment="1">
      <alignment horizontal="center"/>
    </xf>
    <xf numFmtId="1" fontId="6" fillId="8" borderId="100" xfId="0" applyNumberFormat="1" applyFont="1" applyFill="1" applyBorder="1" applyAlignment="1">
      <alignment horizontal="center" vertical="center"/>
    </xf>
    <xf numFmtId="165" fontId="4" fillId="2" borderId="0" xfId="1" applyNumberFormat="1" applyFont="1" applyFill="1" applyBorder="1" applyAlignment="1">
      <alignment horizontal="center"/>
    </xf>
    <xf numFmtId="0" fontId="6" fillId="8" borderId="101" xfId="0" applyFont="1" applyFill="1" applyBorder="1" applyAlignment="1">
      <alignment horizontal="left"/>
    </xf>
    <xf numFmtId="0" fontId="6" fillId="8" borderId="0" xfId="0" applyFont="1" applyFill="1" applyAlignment="1">
      <alignment horizontal="left"/>
    </xf>
    <xf numFmtId="0" fontId="6" fillId="8" borderId="85" xfId="0" applyFont="1" applyFill="1" applyBorder="1" applyAlignment="1">
      <alignment horizontal="left"/>
    </xf>
    <xf numFmtId="1" fontId="6" fillId="8" borderId="101" xfId="0" applyNumberFormat="1" applyFont="1" applyFill="1" applyBorder="1" applyAlignment="1">
      <alignment horizontal="center" vertical="center"/>
    </xf>
    <xf numFmtId="0" fontId="0" fillId="2" borderId="46" xfId="0" applyFill="1" applyBorder="1"/>
    <xf numFmtId="0" fontId="3" fillId="2" borderId="3" xfId="0" applyFont="1" applyFill="1" applyBorder="1" applyAlignment="1">
      <alignment horizontal="left" vertical="top"/>
    </xf>
    <xf numFmtId="0" fontId="4" fillId="2" borderId="0" xfId="0" applyFont="1" applyFill="1" applyAlignment="1">
      <alignment horizontal="center"/>
    </xf>
    <xf numFmtId="0" fontId="0" fillId="8" borderId="79" xfId="0" applyFill="1" applyBorder="1"/>
    <xf numFmtId="0" fontId="0" fillId="8" borderId="79" xfId="0" applyFill="1" applyBorder="1" applyAlignment="1">
      <alignment horizontal="right"/>
    </xf>
    <xf numFmtId="1" fontId="0" fillId="8" borderId="79" xfId="0" applyNumberFormat="1" applyFill="1" applyBorder="1" applyAlignment="1">
      <alignment horizontal="center" vertical="center"/>
    </xf>
    <xf numFmtId="0" fontId="0" fillId="8" borderId="79" xfId="0" applyFill="1" applyBorder="1" applyAlignment="1">
      <alignment horizontal="center"/>
    </xf>
    <xf numFmtId="0" fontId="41" fillId="8" borderId="102" xfId="0" applyFont="1" applyFill="1" applyBorder="1" applyAlignment="1">
      <alignment vertical="top"/>
    </xf>
    <xf numFmtId="0" fontId="41" fillId="8" borderId="81" xfId="0" applyFont="1" applyFill="1" applyBorder="1" applyAlignment="1">
      <alignment vertical="top"/>
    </xf>
    <xf numFmtId="0" fontId="0" fillId="2" borderId="34" xfId="0" applyFill="1" applyBorder="1" applyAlignment="1">
      <alignment horizontal="left" vertical="top"/>
    </xf>
    <xf numFmtId="0" fontId="41" fillId="8" borderId="101" xfId="0" applyFont="1" applyFill="1" applyBorder="1" applyAlignment="1">
      <alignment vertical="top"/>
    </xf>
    <xf numFmtId="0" fontId="41" fillId="8" borderId="0" xfId="0" applyFont="1" applyFill="1" applyAlignment="1">
      <alignment vertical="top"/>
    </xf>
    <xf numFmtId="0" fontId="41" fillId="8" borderId="85" xfId="0" applyFont="1" applyFill="1" applyBorder="1" applyAlignment="1">
      <alignment vertical="top"/>
    </xf>
    <xf numFmtId="0" fontId="41" fillId="8" borderId="103" xfId="0" applyFont="1" applyFill="1" applyBorder="1" applyAlignment="1">
      <alignment vertical="top"/>
    </xf>
    <xf numFmtId="0" fontId="41" fillId="8" borderId="104" xfId="0" applyFont="1" applyFill="1" applyBorder="1" applyAlignment="1">
      <alignment vertical="top"/>
    </xf>
    <xf numFmtId="0" fontId="7" fillId="9" borderId="105" xfId="0" applyFont="1" applyFill="1" applyBorder="1" applyAlignment="1">
      <alignment horizontal="left" vertical="center"/>
    </xf>
    <xf numFmtId="0" fontId="0" fillId="9" borderId="106" xfId="0" applyFill="1" applyBorder="1" applyAlignment="1">
      <alignment vertical="center"/>
    </xf>
    <xf numFmtId="0" fontId="0" fillId="9" borderId="107" xfId="0" applyFill="1" applyBorder="1" applyAlignment="1">
      <alignment vertical="center"/>
    </xf>
    <xf numFmtId="0" fontId="0" fillId="9" borderId="108" xfId="0" applyFill="1" applyBorder="1" applyAlignment="1">
      <alignment horizontal="center" vertical="center"/>
    </xf>
    <xf numFmtId="0" fontId="0" fillId="9" borderId="91" xfId="0" applyFill="1" applyBorder="1"/>
    <xf numFmtId="0" fontId="3" fillId="9" borderId="91" xfId="0" applyFont="1" applyFill="1" applyBorder="1"/>
    <xf numFmtId="0" fontId="3" fillId="9" borderId="91" xfId="0" applyFont="1" applyFill="1" applyBorder="1" applyAlignment="1">
      <alignment horizontal="right"/>
    </xf>
    <xf numFmtId="1" fontId="0" fillId="9" borderId="91" xfId="0" applyNumberFormat="1" applyFill="1" applyBorder="1" applyAlignment="1">
      <alignment horizontal="center" vertical="center"/>
    </xf>
    <xf numFmtId="0" fontId="7" fillId="2" borderId="30" xfId="0" applyFont="1" applyFill="1" applyBorder="1" applyAlignment="1">
      <alignment horizontal="left" vertical="top"/>
    </xf>
    <xf numFmtId="0" fontId="0" fillId="8" borderId="109" xfId="0" applyFill="1" applyBorder="1" applyAlignment="1">
      <alignment horizontal="center"/>
    </xf>
    <xf numFmtId="0" fontId="0" fillId="2" borderId="14" xfId="0" applyFill="1" applyBorder="1"/>
    <xf numFmtId="0" fontId="0" fillId="8" borderId="110" xfId="0" applyFill="1" applyBorder="1" applyAlignment="1">
      <alignment horizontal="left"/>
    </xf>
    <xf numFmtId="0" fontId="0" fillId="8" borderId="110" xfId="0" applyFill="1" applyBorder="1"/>
    <xf numFmtId="0" fontId="0" fillId="8" borderId="110" xfId="0" applyFill="1" applyBorder="1" applyAlignment="1">
      <alignment horizontal="right"/>
    </xf>
    <xf numFmtId="1" fontId="0" fillId="8" borderId="100" xfId="0" applyNumberFormat="1" applyFill="1" applyBorder="1" applyAlignment="1">
      <alignment horizontal="center" vertical="center"/>
    </xf>
    <xf numFmtId="0" fontId="22" fillId="8" borderId="111" xfId="0" applyFont="1" applyFill="1" applyBorder="1" applyAlignment="1">
      <alignment vertical="top"/>
    </xf>
    <xf numFmtId="0" fontId="22" fillId="8" borderId="102" xfId="0" applyFont="1" applyFill="1" applyBorder="1" applyAlignment="1">
      <alignment vertical="top"/>
    </xf>
    <xf numFmtId="0" fontId="10" fillId="8" borderId="81" xfId="0" applyFont="1" applyFill="1" applyBorder="1" applyAlignment="1">
      <alignment horizontal="center" vertical="top"/>
    </xf>
    <xf numFmtId="0" fontId="41" fillId="8" borderId="75" xfId="0" applyFont="1" applyFill="1" applyBorder="1"/>
    <xf numFmtId="0" fontId="22" fillId="8" borderId="112" xfId="0" applyFont="1" applyFill="1" applyBorder="1" applyAlignment="1">
      <alignment vertical="top"/>
    </xf>
    <xf numFmtId="0" fontId="10" fillId="8" borderId="109" xfId="0" applyFont="1" applyFill="1" applyBorder="1" applyAlignment="1">
      <alignment horizontal="center" vertical="top"/>
    </xf>
    <xf numFmtId="0" fontId="0" fillId="2" borderId="16" xfId="0" applyFill="1" applyBorder="1" applyAlignment="1">
      <alignment horizontal="right"/>
    </xf>
    <xf numFmtId="0" fontId="3" fillId="8" borderId="75" xfId="0" applyFont="1" applyFill="1" applyBorder="1"/>
    <xf numFmtId="0" fontId="0" fillId="2" borderId="48" xfId="0" applyFill="1" applyBorder="1"/>
    <xf numFmtId="0" fontId="0" fillId="2" borderId="6" xfId="0" applyFill="1" applyBorder="1"/>
    <xf numFmtId="0" fontId="0" fillId="2" borderId="0" xfId="0" applyFill="1" applyAlignment="1">
      <alignment horizontal="right"/>
    </xf>
    <xf numFmtId="0" fontId="20" fillId="2" borderId="0" xfId="0" applyFont="1" applyFill="1" applyAlignment="1">
      <alignment horizontal="right"/>
    </xf>
    <xf numFmtId="1" fontId="0" fillId="8" borderId="111" xfId="0" applyNumberFormat="1" applyFill="1" applyBorder="1" applyAlignment="1">
      <alignment horizontal="center" vertical="center"/>
    </xf>
    <xf numFmtId="0" fontId="35" fillId="8" borderId="75" xfId="0" applyFont="1" applyFill="1" applyBorder="1" applyAlignment="1">
      <alignment horizontal="left"/>
    </xf>
    <xf numFmtId="0" fontId="0" fillId="8" borderId="101" xfId="0" applyFill="1" applyBorder="1"/>
    <xf numFmtId="0" fontId="0" fillId="8" borderId="0" xfId="0" applyFill="1"/>
    <xf numFmtId="0" fontId="0" fillId="8" borderId="85" xfId="0" applyFill="1" applyBorder="1" applyAlignment="1">
      <alignment horizontal="right"/>
    </xf>
    <xf numFmtId="0" fontId="0" fillId="8" borderId="0" xfId="0" applyFill="1" applyAlignment="1">
      <alignment horizontal="center"/>
    </xf>
    <xf numFmtId="0" fontId="6" fillId="2" borderId="0" xfId="0" applyFont="1" applyFill="1"/>
    <xf numFmtId="0" fontId="17" fillId="2" borderId="0" xfId="0" applyFont="1" applyFill="1" applyAlignment="1">
      <alignment horizontal="center" vertical="top" wrapText="1"/>
    </xf>
    <xf numFmtId="0" fontId="42" fillId="2" borderId="0" xfId="0" applyFont="1" applyFill="1" applyAlignment="1">
      <alignment horizontal="left" vertical="top" wrapText="1"/>
    </xf>
    <xf numFmtId="0" fontId="3" fillId="2" borderId="15" xfId="0" applyFont="1" applyFill="1" applyBorder="1"/>
    <xf numFmtId="0" fontId="28" fillId="8" borderId="110" xfId="0" applyFont="1" applyFill="1" applyBorder="1" applyAlignment="1">
      <alignment horizontal="left"/>
    </xf>
    <xf numFmtId="1" fontId="0" fillId="8" borderId="80" xfId="0" applyNumberFormat="1" applyFill="1" applyBorder="1" applyAlignment="1">
      <alignment horizontal="center" vertical="center"/>
    </xf>
    <xf numFmtId="0" fontId="43" fillId="2" borderId="0" xfId="0" applyFont="1" applyFill="1" applyAlignment="1">
      <alignment horizontal="left" vertical="top" wrapText="1"/>
    </xf>
    <xf numFmtId="0" fontId="3" fillId="2" borderId="0" xfId="0" applyFont="1" applyFill="1" applyAlignment="1">
      <alignment horizontal="left"/>
    </xf>
    <xf numFmtId="0" fontId="3" fillId="2" borderId="0" xfId="0" applyFont="1" applyFill="1" applyAlignment="1">
      <alignment horizontal="right"/>
    </xf>
    <xf numFmtId="0" fontId="3" fillId="2" borderId="0" xfId="0" applyFont="1" applyFill="1"/>
    <xf numFmtId="9" fontId="16" fillId="2" borderId="0" xfId="2" applyFont="1" applyFill="1" applyBorder="1" applyAlignment="1">
      <alignment horizontal="center"/>
    </xf>
    <xf numFmtId="0" fontId="6" fillId="2" borderId="0" xfId="0" applyFont="1" applyFill="1" applyAlignment="1">
      <alignment horizontal="left" vertical="top" wrapText="1"/>
    </xf>
    <xf numFmtId="0" fontId="28" fillId="8" borderId="79" xfId="0" applyFont="1" applyFill="1" applyBorder="1" applyAlignment="1">
      <alignment horizontal="left"/>
    </xf>
    <xf numFmtId="0" fontId="0" fillId="8" borderId="86" xfId="0" applyFill="1" applyBorder="1" applyAlignment="1">
      <alignment horizontal="center"/>
    </xf>
    <xf numFmtId="0" fontId="6" fillId="2" borderId="16" xfId="0" applyFont="1" applyFill="1" applyBorder="1" applyAlignment="1">
      <alignment horizontal="left" vertical="top" wrapText="1"/>
    </xf>
    <xf numFmtId="0" fontId="28" fillId="8" borderId="0" xfId="0" applyFont="1" applyFill="1" applyAlignment="1">
      <alignment horizontal="left"/>
    </xf>
    <xf numFmtId="0" fontId="0" fillId="8" borderId="112" xfId="0" applyFill="1" applyBorder="1"/>
    <xf numFmtId="0" fontId="0" fillId="8" borderId="0" xfId="0" applyFill="1" applyAlignment="1">
      <alignment horizontal="right"/>
    </xf>
    <xf numFmtId="1" fontId="0" fillId="8" borderId="0" xfId="0" applyNumberFormat="1" applyFill="1" applyAlignment="1">
      <alignment horizontal="center" vertical="center"/>
    </xf>
    <xf numFmtId="1" fontId="0" fillId="2" borderId="0" xfId="2" applyNumberFormat="1" applyFont="1" applyFill="1" applyBorder="1" applyAlignment="1">
      <alignment horizontal="center"/>
    </xf>
    <xf numFmtId="0" fontId="6" fillId="2" borderId="15" xfId="0" applyFont="1" applyFill="1" applyBorder="1" applyAlignment="1">
      <alignment horizontal="left" vertical="top" wrapText="1"/>
    </xf>
    <xf numFmtId="0" fontId="6" fillId="2" borderId="0" xfId="0" applyFont="1" applyFill="1" applyAlignment="1">
      <alignment horizontal="center" vertical="top" wrapText="1"/>
    </xf>
    <xf numFmtId="9" fontId="0" fillId="8" borderId="0" xfId="2" applyFont="1" applyFill="1" applyBorder="1" applyAlignment="1">
      <alignment horizontal="center"/>
    </xf>
    <xf numFmtId="9" fontId="0" fillId="8" borderId="78" xfId="2" applyFont="1" applyFill="1" applyBorder="1" applyAlignment="1">
      <alignment horizontal="center"/>
    </xf>
    <xf numFmtId="9" fontId="0" fillId="8" borderId="0" xfId="2" applyFont="1" applyFill="1" applyBorder="1" applyAlignment="1">
      <alignment horizontal="right"/>
    </xf>
    <xf numFmtId="1" fontId="0" fillId="8" borderId="78" xfId="2" applyNumberFormat="1" applyFont="1" applyFill="1" applyBorder="1" applyAlignment="1">
      <alignment horizontal="center" vertical="center"/>
    </xf>
    <xf numFmtId="0" fontId="0" fillId="2" borderId="94" xfId="0" applyFill="1" applyBorder="1" applyAlignment="1">
      <alignment wrapText="1"/>
    </xf>
    <xf numFmtId="0" fontId="4" fillId="3" borderId="42" xfId="0" applyFont="1" applyFill="1" applyBorder="1" applyAlignment="1">
      <alignment horizontal="left" vertical="top" wrapText="1"/>
    </xf>
    <xf numFmtId="0" fontId="4" fillId="2" borderId="15" xfId="0" applyFont="1" applyFill="1" applyBorder="1" applyAlignment="1">
      <alignment horizontal="left" vertical="top"/>
    </xf>
    <xf numFmtId="0" fontId="4" fillId="2" borderId="115" xfId="0" applyFont="1" applyFill="1" applyBorder="1" applyAlignment="1">
      <alignment horizontal="left" vertical="top"/>
    </xf>
    <xf numFmtId="0" fontId="4" fillId="2" borderId="68" xfId="0" applyFont="1" applyFill="1" applyBorder="1" applyAlignment="1">
      <alignment horizontal="left" vertical="top"/>
    </xf>
    <xf numFmtId="0" fontId="4" fillId="2" borderId="116" xfId="0" applyFont="1" applyFill="1" applyBorder="1" applyAlignment="1">
      <alignment horizontal="left" vertical="top"/>
    </xf>
    <xf numFmtId="0" fontId="4" fillId="2" borderId="0" xfId="0" applyFont="1" applyFill="1" applyAlignment="1">
      <alignment horizontal="left" vertical="top" wrapText="1"/>
    </xf>
    <xf numFmtId="0" fontId="4" fillId="2" borderId="0" xfId="0" applyFont="1" applyFill="1" applyAlignment="1">
      <alignment horizontal="left" vertical="top"/>
    </xf>
    <xf numFmtId="0" fontId="4" fillId="2" borderId="117" xfId="0" applyFont="1" applyFill="1" applyBorder="1"/>
    <xf numFmtId="0" fontId="4" fillId="2" borderId="15" xfId="0" applyFont="1" applyFill="1" applyBorder="1" applyAlignment="1">
      <alignment horizontal="left" vertical="top" wrapText="1"/>
    </xf>
    <xf numFmtId="0" fontId="4" fillId="2" borderId="118" xfId="0" applyFont="1" applyFill="1" applyBorder="1"/>
    <xf numFmtId="0" fontId="4" fillId="2" borderId="18" xfId="0" applyFont="1" applyFill="1" applyBorder="1"/>
    <xf numFmtId="0" fontId="4" fillId="2" borderId="31" xfId="0" applyFont="1" applyFill="1" applyBorder="1" applyAlignment="1">
      <alignment horizontal="left" vertical="top" wrapText="1"/>
    </xf>
    <xf numFmtId="9" fontId="20" fillId="8" borderId="101" xfId="2" applyFont="1" applyFill="1" applyBorder="1" applyAlignment="1">
      <alignment wrapText="1"/>
    </xf>
    <xf numFmtId="9" fontId="20" fillId="8" borderId="0" xfId="2" applyFont="1" applyFill="1" applyBorder="1" applyAlignment="1">
      <alignment wrapText="1"/>
    </xf>
    <xf numFmtId="0" fontId="7" fillId="2" borderId="17" xfId="0" applyFont="1" applyFill="1" applyBorder="1" applyAlignment="1">
      <alignment horizontal="left" vertical="top"/>
    </xf>
    <xf numFmtId="0" fontId="0" fillId="2" borderId="32" xfId="0" applyFill="1" applyBorder="1"/>
    <xf numFmtId="9" fontId="0" fillId="8" borderId="96" xfId="2" applyFont="1" applyFill="1" applyBorder="1" applyAlignment="1">
      <alignment horizontal="left"/>
    </xf>
    <xf numFmtId="9" fontId="0" fillId="8" borderId="96" xfId="2" applyFont="1" applyFill="1" applyBorder="1" applyAlignment="1">
      <alignment horizontal="center"/>
    </xf>
    <xf numFmtId="9" fontId="0" fillId="8" borderId="96" xfId="2" applyFont="1" applyFill="1" applyBorder="1" applyAlignment="1">
      <alignment horizontal="right"/>
    </xf>
    <xf numFmtId="0" fontId="30" fillId="2" borderId="0" xfId="0" applyFont="1" applyFill="1" applyAlignment="1">
      <alignment horizontal="right"/>
    </xf>
    <xf numFmtId="0" fontId="4" fillId="2" borderId="0" xfId="0" applyFont="1" applyFill="1"/>
    <xf numFmtId="0" fontId="37" fillId="8" borderId="75" xfId="0" applyFont="1" applyFill="1" applyBorder="1"/>
    <xf numFmtId="0" fontId="41" fillId="8" borderId="75" xfId="0" applyFont="1" applyFill="1" applyBorder="1" applyAlignment="1">
      <alignment vertical="top"/>
    </xf>
    <xf numFmtId="0" fontId="0" fillId="2" borderId="119" xfId="0" applyFill="1" applyBorder="1"/>
    <xf numFmtId="0" fontId="0" fillId="8" borderId="95" xfId="0" applyFill="1" applyBorder="1" applyAlignment="1">
      <alignment horizontal="left"/>
    </xf>
    <xf numFmtId="0" fontId="0" fillId="8" borderId="96" xfId="0" applyFill="1" applyBorder="1" applyAlignment="1">
      <alignment horizontal="left"/>
    </xf>
    <xf numFmtId="0" fontId="0" fillId="8" borderId="97" xfId="0" applyFill="1" applyBorder="1" applyAlignment="1">
      <alignment horizontal="left"/>
    </xf>
    <xf numFmtId="0" fontId="0" fillId="2" borderId="52" xfId="0" applyFill="1" applyBorder="1" applyAlignment="1">
      <alignment horizontal="center"/>
    </xf>
    <xf numFmtId="9" fontId="4" fillId="2" borderId="0" xfId="2" applyFont="1" applyFill="1" applyBorder="1" applyAlignment="1">
      <alignment horizontal="center"/>
    </xf>
    <xf numFmtId="0" fontId="0" fillId="8" borderId="0" xfId="0" applyFill="1" applyAlignment="1">
      <alignment horizontal="left"/>
    </xf>
    <xf numFmtId="0" fontId="0" fillId="8" borderId="85" xfId="0" applyFill="1" applyBorder="1" applyAlignment="1">
      <alignment horizontal="left"/>
    </xf>
    <xf numFmtId="0" fontId="0" fillId="2" borderId="69" xfId="0" applyFill="1" applyBorder="1"/>
    <xf numFmtId="0" fontId="2" fillId="2" borderId="60" xfId="0" applyFont="1" applyFill="1" applyBorder="1" applyAlignment="1">
      <alignment horizontal="center"/>
    </xf>
    <xf numFmtId="2" fontId="4" fillId="2" borderId="52" xfId="2" applyNumberFormat="1" applyFont="1" applyFill="1" applyBorder="1" applyAlignment="1">
      <alignment horizontal="center"/>
    </xf>
    <xf numFmtId="0" fontId="4" fillId="2" borderId="120" xfId="0" applyFont="1" applyFill="1" applyBorder="1" applyAlignment="1">
      <alignment horizontal="center"/>
    </xf>
    <xf numFmtId="2" fontId="4" fillId="2" borderId="0" xfId="2" applyNumberFormat="1" applyFont="1" applyFill="1" applyBorder="1" applyAlignment="1">
      <alignment horizontal="center"/>
    </xf>
    <xf numFmtId="0" fontId="4" fillId="2" borderId="0" xfId="0" applyFont="1" applyFill="1" applyAlignment="1">
      <alignment horizontal="right"/>
    </xf>
    <xf numFmtId="166" fontId="0" fillId="2" borderId="42" xfId="2" applyNumberFormat="1" applyFont="1" applyFill="1" applyBorder="1" applyAlignment="1">
      <alignment horizontal="center"/>
    </xf>
    <xf numFmtId="0" fontId="4" fillId="2" borderId="42" xfId="0" applyFont="1" applyFill="1" applyBorder="1" applyAlignment="1">
      <alignment horizontal="center"/>
    </xf>
    <xf numFmtId="1" fontId="4" fillId="2" borderId="42" xfId="0" applyNumberFormat="1" applyFont="1" applyFill="1" applyBorder="1" applyAlignment="1">
      <alignment horizontal="center"/>
    </xf>
    <xf numFmtId="0" fontId="6" fillId="2" borderId="27" xfId="0" applyFont="1" applyFill="1" applyBorder="1" applyAlignment="1">
      <alignment horizontal="left"/>
    </xf>
    <xf numFmtId="0" fontId="0" fillId="2" borderId="27" xfId="0" applyFill="1" applyBorder="1" applyAlignment="1">
      <alignment horizontal="right"/>
    </xf>
    <xf numFmtId="0" fontId="0" fillId="2" borderId="99" xfId="0" applyFill="1" applyBorder="1"/>
    <xf numFmtId="0" fontId="0" fillId="2" borderId="18" xfId="0" applyFill="1" applyBorder="1" applyAlignment="1">
      <alignment horizontal="right"/>
    </xf>
    <xf numFmtId="0" fontId="7" fillId="9" borderId="91" xfId="0" applyFont="1" applyFill="1" applyBorder="1" applyAlignment="1">
      <alignment horizontal="left" vertical="top"/>
    </xf>
    <xf numFmtId="0" fontId="7" fillId="9" borderId="90" xfId="0" applyFont="1" applyFill="1" applyBorder="1" applyAlignment="1">
      <alignment horizontal="left" vertical="top"/>
    </xf>
    <xf numFmtId="0" fontId="0" fillId="9" borderId="91" xfId="0" applyFill="1" applyBorder="1" applyAlignment="1">
      <alignment horizontal="right"/>
    </xf>
    <xf numFmtId="0" fontId="7" fillId="2" borderId="53" xfId="0" applyFont="1" applyFill="1" applyBorder="1" applyAlignment="1">
      <alignment horizontal="left" vertical="top"/>
    </xf>
    <xf numFmtId="0" fontId="7" fillId="2" borderId="29" xfId="0" applyFont="1" applyFill="1" applyBorder="1" applyAlignment="1">
      <alignment horizontal="left" vertical="top"/>
    </xf>
    <xf numFmtId="0" fontId="7" fillId="2" borderId="17" xfId="0" applyFont="1" applyFill="1" applyBorder="1" applyAlignment="1">
      <alignment horizontal="center" vertical="top"/>
    </xf>
    <xf numFmtId="0" fontId="0" fillId="2" borderId="36" xfId="0" applyFill="1" applyBorder="1" applyAlignment="1">
      <alignment horizontal="left" vertical="top" wrapText="1"/>
    </xf>
    <xf numFmtId="0" fontId="0" fillId="2" borderId="122" xfId="0" applyFill="1" applyBorder="1" applyAlignment="1">
      <alignment horizontal="left" vertical="top" wrapText="1"/>
    </xf>
    <xf numFmtId="0" fontId="0" fillId="8" borderId="111" xfId="0" applyFill="1" applyBorder="1"/>
    <xf numFmtId="0" fontId="0" fillId="8" borderId="102" xfId="0" applyFill="1" applyBorder="1"/>
    <xf numFmtId="0" fontId="0" fillId="8" borderId="81" xfId="0" applyFill="1" applyBorder="1" applyAlignment="1">
      <alignment horizontal="right"/>
    </xf>
    <xf numFmtId="9" fontId="0" fillId="8" borderId="101" xfId="2" applyFont="1" applyFill="1" applyBorder="1" applyAlignment="1">
      <alignment horizontal="left"/>
    </xf>
    <xf numFmtId="9" fontId="0" fillId="8" borderId="0" xfId="2" applyFont="1" applyFill="1" applyBorder="1" applyAlignment="1">
      <alignment horizontal="left"/>
    </xf>
    <xf numFmtId="9" fontId="0" fillId="8" borderId="85" xfId="2" applyFont="1" applyFill="1" applyBorder="1" applyAlignment="1">
      <alignment horizontal="left"/>
    </xf>
    <xf numFmtId="9" fontId="0" fillId="8" borderId="81" xfId="2" applyFont="1" applyFill="1" applyBorder="1" applyAlignment="1">
      <alignment horizontal="left"/>
    </xf>
    <xf numFmtId="0" fontId="0" fillId="2" borderId="18" xfId="0" applyFill="1" applyBorder="1" applyAlignment="1">
      <alignment vertical="top" wrapText="1"/>
    </xf>
    <xf numFmtId="0" fontId="0" fillId="2" borderId="18" xfId="0" applyFill="1" applyBorder="1" applyAlignment="1">
      <alignment horizontal="left" vertical="top" wrapText="1"/>
    </xf>
    <xf numFmtId="0" fontId="0" fillId="2" borderId="117" xfId="0" applyFill="1" applyBorder="1"/>
    <xf numFmtId="0" fontId="0" fillId="2" borderId="27" xfId="0" applyFill="1" applyBorder="1" applyAlignment="1">
      <alignment vertical="top" wrapText="1"/>
    </xf>
    <xf numFmtId="0" fontId="0" fillId="2" borderId="27" xfId="0" applyFill="1" applyBorder="1" applyAlignment="1">
      <alignment horizontal="left" vertical="top" wrapText="1"/>
    </xf>
    <xf numFmtId="0" fontId="0" fillId="2" borderId="40" xfId="0" applyFill="1" applyBorder="1"/>
    <xf numFmtId="0" fontId="0" fillId="2" borderId="5" xfId="0" applyFill="1" applyBorder="1" applyAlignment="1">
      <alignment horizontal="left" vertical="top" wrapText="1"/>
    </xf>
    <xf numFmtId="0" fontId="0" fillId="2" borderId="6" xfId="0" applyFill="1" applyBorder="1" applyAlignment="1">
      <alignment horizontal="left" vertical="top" wrapText="1"/>
    </xf>
    <xf numFmtId="0" fontId="0" fillId="2" borderId="7" xfId="0" applyFill="1" applyBorder="1" applyAlignment="1">
      <alignment horizontal="left" vertical="top" wrapText="1"/>
    </xf>
    <xf numFmtId="0" fontId="0" fillId="8" borderId="1" xfId="0" applyFill="1" applyBorder="1" applyAlignment="1">
      <alignment horizontal="center" vertical="top"/>
    </xf>
    <xf numFmtId="0" fontId="0" fillId="2" borderId="7" xfId="0" applyFill="1" applyBorder="1" applyAlignment="1">
      <alignment horizontal="left" wrapText="1"/>
    </xf>
    <xf numFmtId="0" fontId="0" fillId="2" borderId="17" xfId="0" applyFill="1" applyBorder="1" applyAlignment="1">
      <alignment horizontal="left"/>
    </xf>
    <xf numFmtId="0" fontId="0" fillId="2" borderId="124" xfId="0" applyFill="1" applyBorder="1"/>
    <xf numFmtId="0" fontId="0" fillId="2" borderId="127" xfId="0" applyFill="1" applyBorder="1"/>
    <xf numFmtId="0" fontId="0" fillId="2" borderId="131" xfId="0" applyFill="1" applyBorder="1"/>
    <xf numFmtId="1" fontId="0" fillId="8" borderId="78" xfId="0" applyNumberFormat="1" applyFill="1" applyBorder="1" applyAlignment="1">
      <alignment horizontal="center" vertical="center"/>
    </xf>
    <xf numFmtId="9" fontId="4" fillId="3" borderId="42" xfId="2" applyFont="1" applyFill="1" applyBorder="1" applyAlignment="1">
      <alignment horizontal="center"/>
    </xf>
    <xf numFmtId="0" fontId="3" fillId="2" borderId="30" xfId="0" applyFont="1" applyFill="1" applyBorder="1" applyAlignment="1">
      <alignment horizontal="left" vertical="top"/>
    </xf>
    <xf numFmtId="0" fontId="6" fillId="2" borderId="30" xfId="0" applyFont="1" applyFill="1" applyBorder="1" applyAlignment="1">
      <alignment horizontal="left"/>
    </xf>
    <xf numFmtId="0" fontId="41" fillId="8" borderId="79" xfId="0" applyFont="1" applyFill="1" applyBorder="1"/>
    <xf numFmtId="0" fontId="46" fillId="2" borderId="0" xfId="0" applyFont="1" applyFill="1" applyAlignment="1">
      <alignment horizontal="left" vertical="top"/>
    </xf>
    <xf numFmtId="0" fontId="0" fillId="2" borderId="0" xfId="0" applyFill="1" applyAlignment="1">
      <alignment vertical="top"/>
    </xf>
    <xf numFmtId="166" fontId="4" fillId="2" borderId="42" xfId="0" applyNumberFormat="1" applyFont="1" applyFill="1" applyBorder="1" applyAlignment="1">
      <alignment horizontal="center"/>
    </xf>
    <xf numFmtId="0" fontId="0" fillId="8" borderId="30" xfId="0" applyFill="1" applyBorder="1" applyAlignment="1">
      <alignment horizontal="center" vertical="top"/>
    </xf>
    <xf numFmtId="0" fontId="7" fillId="8" borderId="17" xfId="0" applyFont="1" applyFill="1" applyBorder="1" applyAlignment="1">
      <alignment horizontal="center" vertical="top"/>
    </xf>
    <xf numFmtId="0" fontId="6" fillId="2" borderId="15" xfId="0" applyFont="1" applyFill="1" applyBorder="1"/>
    <xf numFmtId="0" fontId="4" fillId="3" borderId="42" xfId="0" applyFont="1" applyFill="1" applyBorder="1" applyAlignment="1">
      <alignment horizontal="center" vertical="top"/>
    </xf>
    <xf numFmtId="9" fontId="17" fillId="2" borderId="42" xfId="2" applyFont="1" applyFill="1" applyBorder="1" applyAlignment="1">
      <alignment horizontal="center" vertical="top"/>
    </xf>
    <xf numFmtId="0" fontId="0" fillId="2" borderId="3" xfId="0" applyFill="1" applyBorder="1" applyAlignment="1">
      <alignment vertical="top"/>
    </xf>
    <xf numFmtId="0" fontId="0" fillId="8" borderId="75" xfId="0" applyFill="1" applyBorder="1" applyAlignment="1">
      <alignment vertical="top"/>
    </xf>
    <xf numFmtId="0" fontId="4" fillId="2" borderId="0" xfId="0" applyFont="1" applyFill="1" applyAlignment="1">
      <alignment vertical="top"/>
    </xf>
    <xf numFmtId="0" fontId="4" fillId="2" borderId="0" xfId="0" applyFont="1" applyFill="1" applyAlignment="1">
      <alignment horizontal="center" vertical="top"/>
    </xf>
    <xf numFmtId="0" fontId="0" fillId="8" borderId="79" xfId="0" applyFill="1" applyBorder="1" applyAlignment="1">
      <alignment vertical="top"/>
    </xf>
    <xf numFmtId="0" fontId="0" fillId="8" borderId="79" xfId="0" applyFill="1" applyBorder="1" applyAlignment="1">
      <alignment horizontal="right" vertical="top"/>
    </xf>
    <xf numFmtId="0" fontId="0" fillId="8" borderId="75" xfId="0" applyFill="1" applyBorder="1" applyAlignment="1">
      <alignment horizontal="center" vertical="top"/>
    </xf>
    <xf numFmtId="0" fontId="0" fillId="2" borderId="1" xfId="0" applyFill="1" applyBorder="1" applyAlignment="1">
      <alignment vertical="top"/>
    </xf>
    <xf numFmtId="0" fontId="0" fillId="8" borderId="134" xfId="0" applyFill="1" applyBorder="1" applyAlignment="1">
      <alignment vertical="top"/>
    </xf>
    <xf numFmtId="0" fontId="3" fillId="8" borderId="75" xfId="0" applyFont="1" applyFill="1" applyBorder="1" applyAlignment="1">
      <alignment horizontal="center"/>
    </xf>
    <xf numFmtId="0" fontId="0" fillId="8" borderId="17" xfId="0" applyFill="1" applyBorder="1" applyAlignment="1">
      <alignment horizontal="center" vertical="top"/>
    </xf>
    <xf numFmtId="0" fontId="47" fillId="8" borderId="79" xfId="0" applyFont="1" applyFill="1" applyBorder="1" applyAlignment="1">
      <alignment vertical="top"/>
    </xf>
    <xf numFmtId="0" fontId="47" fillId="8" borderId="79" xfId="0" applyFont="1" applyFill="1" applyBorder="1" applyAlignment="1">
      <alignment horizontal="right" vertical="top"/>
    </xf>
    <xf numFmtId="0" fontId="47" fillId="8" borderId="79" xfId="0" applyFont="1" applyFill="1" applyBorder="1" applyAlignment="1">
      <alignment horizontal="left" vertical="top"/>
    </xf>
    <xf numFmtId="0" fontId="0" fillId="8" borderId="79" xfId="0" applyFill="1" applyBorder="1" applyAlignment="1">
      <alignment horizontal="center" vertical="top"/>
    </xf>
    <xf numFmtId="0" fontId="0" fillId="2" borderId="136" xfId="0" applyFill="1" applyBorder="1" applyAlignment="1">
      <alignment horizontal="center"/>
    </xf>
    <xf numFmtId="0" fontId="0" fillId="8" borderId="0" xfId="0" applyFill="1" applyAlignment="1">
      <alignment horizontal="center" vertical="top"/>
    </xf>
    <xf numFmtId="0" fontId="0" fillId="2" borderId="40" xfId="0" applyFill="1" applyBorder="1" applyAlignment="1">
      <alignment vertical="top"/>
    </xf>
    <xf numFmtId="0" fontId="0" fillId="2" borderId="41" xfId="0" applyFill="1" applyBorder="1" applyAlignment="1">
      <alignment vertical="top" wrapText="1"/>
    </xf>
    <xf numFmtId="0" fontId="0" fillId="2" borderId="99" xfId="0" applyFill="1" applyBorder="1" applyAlignment="1">
      <alignment vertical="top" wrapText="1"/>
    </xf>
    <xf numFmtId="0" fontId="0" fillId="2" borderId="16" xfId="0" applyFill="1" applyBorder="1" applyAlignment="1">
      <alignment vertical="top"/>
    </xf>
    <xf numFmtId="0" fontId="0" fillId="2" borderId="0" xfId="0" applyFill="1" applyAlignment="1">
      <alignment vertical="top" wrapText="1"/>
    </xf>
    <xf numFmtId="9" fontId="17" fillId="2" borderId="0" xfId="2" applyFont="1" applyFill="1" applyBorder="1" applyAlignment="1">
      <alignment horizontal="center" vertical="top"/>
    </xf>
    <xf numFmtId="0" fontId="0" fillId="8" borderId="101" xfId="0" applyFill="1" applyBorder="1" applyAlignment="1">
      <alignment horizontal="left"/>
    </xf>
    <xf numFmtId="0" fontId="0" fillId="2" borderId="24" xfId="0" applyFill="1" applyBorder="1" applyAlignment="1">
      <alignment vertical="top"/>
    </xf>
    <xf numFmtId="0" fontId="0" fillId="2" borderId="25" xfId="0" applyFill="1" applyBorder="1" applyAlignment="1">
      <alignment vertical="top" wrapText="1"/>
    </xf>
    <xf numFmtId="0" fontId="4" fillId="3" borderId="52" xfId="0" applyFont="1" applyFill="1" applyBorder="1" applyAlignment="1">
      <alignment horizontal="center" vertical="top"/>
    </xf>
    <xf numFmtId="0" fontId="0" fillId="2" borderId="8" xfId="0" applyFill="1" applyBorder="1" applyAlignment="1">
      <alignment vertical="top"/>
    </xf>
    <xf numFmtId="9" fontId="17" fillId="2" borderId="52" xfId="2" applyFont="1" applyFill="1" applyBorder="1" applyAlignment="1">
      <alignment horizontal="center" vertical="top"/>
    </xf>
    <xf numFmtId="0" fontId="0" fillId="2" borderId="16" xfId="0" applyFill="1" applyBorder="1" applyAlignment="1">
      <alignment vertical="top" wrapText="1"/>
    </xf>
    <xf numFmtId="0" fontId="4" fillId="2" borderId="17" xfId="0" applyFont="1" applyFill="1" applyBorder="1" applyAlignment="1">
      <alignment vertical="top" wrapText="1"/>
    </xf>
    <xf numFmtId="0" fontId="4" fillId="2" borderId="30" xfId="0" applyFont="1" applyFill="1" applyBorder="1" applyAlignment="1">
      <alignment horizontal="center" vertical="top"/>
    </xf>
    <xf numFmtId="0" fontId="10" fillId="2" borderId="1" xfId="0" applyFont="1" applyFill="1" applyBorder="1" applyAlignment="1">
      <alignment horizontal="left" vertical="top"/>
    </xf>
    <xf numFmtId="1" fontId="0" fillId="8" borderId="74" xfId="0" applyNumberFormat="1" applyFill="1" applyBorder="1" applyAlignment="1">
      <alignment horizontal="center"/>
    </xf>
    <xf numFmtId="0" fontId="0" fillId="8" borderId="97" xfId="0" applyFill="1" applyBorder="1" applyAlignment="1">
      <alignment vertical="top"/>
    </xf>
    <xf numFmtId="0" fontId="49" fillId="2" borderId="62" xfId="0" applyFont="1" applyFill="1" applyBorder="1" applyAlignment="1">
      <alignment vertical="top" wrapText="1"/>
    </xf>
    <xf numFmtId="0" fontId="49" fillId="2" borderId="59" xfId="0" applyFont="1" applyFill="1" applyBorder="1" applyAlignment="1">
      <alignment horizontal="left" vertical="top" wrapText="1"/>
    </xf>
    <xf numFmtId="0" fontId="49" fillId="2" borderId="62" xfId="0" applyFont="1" applyFill="1" applyBorder="1"/>
    <xf numFmtId="0" fontId="49" fillId="2" borderId="59" xfId="0" applyFont="1" applyFill="1" applyBorder="1"/>
    <xf numFmtId="0" fontId="49" fillId="0" borderId="62" xfId="0" applyFont="1" applyBorder="1"/>
    <xf numFmtId="0" fontId="49" fillId="0" borderId="64" xfId="0" applyFont="1" applyBorder="1"/>
    <xf numFmtId="0" fontId="31" fillId="0" borderId="62" xfId="0" applyFont="1" applyBorder="1"/>
    <xf numFmtId="0" fontId="31" fillId="0" borderId="59" xfId="0" applyFont="1" applyBorder="1"/>
    <xf numFmtId="0" fontId="31" fillId="2" borderId="62" xfId="0" applyFont="1" applyFill="1" applyBorder="1"/>
    <xf numFmtId="0" fontId="0" fillId="4" borderId="0" xfId="0" applyFill="1"/>
    <xf numFmtId="0" fontId="0" fillId="2" borderId="66" xfId="0" applyFill="1" applyBorder="1"/>
    <xf numFmtId="0" fontId="2" fillId="4" borderId="15" xfId="0" applyFont="1" applyFill="1" applyBorder="1" applyAlignment="1">
      <alignment horizontal="center" vertical="center" textRotation="90"/>
    </xf>
    <xf numFmtId="0" fontId="0" fillId="2" borderId="145" xfId="0" applyFill="1" applyBorder="1"/>
    <xf numFmtId="0" fontId="0" fillId="2" borderId="115" xfId="0" applyFill="1" applyBorder="1" applyAlignment="1">
      <alignment horizontal="left" vertical="top"/>
    </xf>
    <xf numFmtId="0" fontId="0" fillId="2" borderId="115" xfId="0" applyFill="1" applyBorder="1" applyAlignment="1">
      <alignment horizontal="left" vertical="top" wrapText="1"/>
    </xf>
    <xf numFmtId="0" fontId="0" fillId="2" borderId="115" xfId="0" applyFill="1" applyBorder="1" applyAlignment="1">
      <alignment horizontal="center"/>
    </xf>
    <xf numFmtId="0" fontId="0" fillId="0" borderId="59" xfId="0" applyBorder="1" applyAlignment="1">
      <alignment horizontal="left"/>
    </xf>
    <xf numFmtId="0" fontId="7" fillId="2" borderId="18" xfId="0" applyFont="1" applyFill="1" applyBorder="1" applyAlignment="1">
      <alignment horizontal="left" vertical="top"/>
    </xf>
    <xf numFmtId="0" fontId="7" fillId="2" borderId="18" xfId="0" applyFont="1" applyFill="1" applyBorder="1" applyAlignment="1">
      <alignment vertical="top"/>
    </xf>
    <xf numFmtId="0" fontId="7" fillId="2" borderId="5" xfId="0" applyFont="1" applyFill="1" applyBorder="1" applyAlignment="1">
      <alignment horizontal="right" vertical="top"/>
    </xf>
    <xf numFmtId="0" fontId="7" fillId="2" borderId="0" xfId="0" applyFont="1" applyFill="1" applyAlignment="1">
      <alignment horizontal="left" vertical="top"/>
    </xf>
    <xf numFmtId="1" fontId="0" fillId="2" borderId="18" xfId="0" applyNumberFormat="1" applyFill="1" applyBorder="1" applyAlignment="1">
      <alignment horizontal="center" vertical="top"/>
    </xf>
    <xf numFmtId="0" fontId="7" fillId="2" borderId="0" xfId="0" applyFont="1" applyFill="1" applyAlignment="1">
      <alignment horizontal="right" vertical="top"/>
    </xf>
    <xf numFmtId="0" fontId="7" fillId="2" borderId="2" xfId="0" applyFont="1" applyFill="1" applyBorder="1" applyAlignment="1">
      <alignment horizontal="left" vertical="top"/>
    </xf>
    <xf numFmtId="0" fontId="7" fillId="2" borderId="2" xfId="0" applyFont="1" applyFill="1" applyBorder="1" applyAlignment="1">
      <alignment vertical="top"/>
    </xf>
    <xf numFmtId="0" fontId="7" fillId="2" borderId="34" xfId="0" applyFont="1" applyFill="1" applyBorder="1" applyAlignment="1">
      <alignment horizontal="right" vertical="top"/>
    </xf>
    <xf numFmtId="1" fontId="50" fillId="2" borderId="0" xfId="0" applyNumberFormat="1" applyFont="1" applyFill="1" applyAlignment="1">
      <alignment wrapText="1"/>
    </xf>
    <xf numFmtId="0" fontId="29" fillId="2" borderId="34" xfId="0" applyFont="1" applyFill="1" applyBorder="1" applyAlignment="1">
      <alignment horizontal="right" vertical="top"/>
    </xf>
    <xf numFmtId="0" fontId="29" fillId="2" borderId="0" xfId="0" applyFont="1" applyFill="1" applyAlignment="1">
      <alignment horizontal="left" vertical="top"/>
    </xf>
    <xf numFmtId="0" fontId="29" fillId="2" borderId="0" xfId="0" applyFont="1" applyFill="1" applyAlignment="1">
      <alignment horizontal="right" vertical="top"/>
    </xf>
    <xf numFmtId="0" fontId="7" fillId="2" borderId="34" xfId="0" applyFont="1" applyFill="1" applyBorder="1" applyAlignment="1">
      <alignment horizontal="left" vertical="top"/>
    </xf>
    <xf numFmtId="0" fontId="7" fillId="2" borderId="0" xfId="0" applyFont="1" applyFill="1" applyAlignment="1">
      <alignment vertical="top"/>
    </xf>
    <xf numFmtId="0" fontId="27" fillId="2" borderId="34" xfId="0" applyFont="1" applyFill="1" applyBorder="1" applyAlignment="1">
      <alignment horizontal="left" vertical="top"/>
    </xf>
    <xf numFmtId="0" fontId="51" fillId="2" borderId="0" xfId="0" applyFont="1" applyFill="1" applyAlignment="1">
      <alignment horizontal="right" vertical="top"/>
    </xf>
    <xf numFmtId="0" fontId="27" fillId="2" borderId="16" xfId="0" applyFont="1" applyFill="1" applyBorder="1" applyAlignment="1">
      <alignment horizontal="left" vertical="top"/>
    </xf>
    <xf numFmtId="0" fontId="0" fillId="2" borderId="35" xfId="0" applyFill="1" applyBorder="1"/>
    <xf numFmtId="0" fontId="17" fillId="3" borderId="148" xfId="0" applyFont="1" applyFill="1" applyBorder="1" applyAlignment="1">
      <alignment horizontal="left" vertical="top"/>
    </xf>
    <xf numFmtId="0" fontId="0" fillId="2" borderId="35" xfId="0" applyFill="1" applyBorder="1" applyAlignment="1">
      <alignment horizontal="center"/>
    </xf>
    <xf numFmtId="0" fontId="0" fillId="2" borderId="150" xfId="0" applyFill="1" applyBorder="1" applyAlignment="1">
      <alignment horizontal="left" vertical="top"/>
    </xf>
    <xf numFmtId="9" fontId="17" fillId="2" borderId="151" xfId="2" applyFont="1" applyFill="1" applyBorder="1" applyAlignment="1">
      <alignment horizontal="left" vertical="top"/>
    </xf>
    <xf numFmtId="9" fontId="6" fillId="2" borderId="151" xfId="2" applyFont="1" applyFill="1" applyBorder="1" applyAlignment="1">
      <alignment horizontal="left" vertical="top"/>
    </xf>
    <xf numFmtId="0" fontId="0" fillId="2" borderId="153" xfId="0" applyFill="1" applyBorder="1"/>
    <xf numFmtId="0" fontId="0" fillId="2" borderId="129" xfId="0" applyFill="1" applyBorder="1" applyAlignment="1">
      <alignment horizontal="left"/>
    </xf>
    <xf numFmtId="0" fontId="0" fillId="2" borderId="154" xfId="0" applyFill="1" applyBorder="1" applyAlignment="1">
      <alignment horizontal="left" vertical="top"/>
    </xf>
    <xf numFmtId="0" fontId="6" fillId="2" borderId="155" xfId="0" applyFont="1" applyFill="1" applyBorder="1" applyAlignment="1">
      <alignment horizontal="left" vertical="top"/>
    </xf>
    <xf numFmtId="0" fontId="0" fillId="2" borderId="156" xfId="0" applyFill="1" applyBorder="1" applyAlignment="1">
      <alignment horizontal="left" vertical="top"/>
    </xf>
    <xf numFmtId="0" fontId="6" fillId="2" borderId="157" xfId="0" applyFont="1" applyFill="1" applyBorder="1" applyAlignment="1">
      <alignment horizontal="left" vertical="top"/>
    </xf>
    <xf numFmtId="0" fontId="0" fillId="2" borderId="159" xfId="0" applyFill="1" applyBorder="1" applyAlignment="1">
      <alignment horizontal="left" vertical="top"/>
    </xf>
    <xf numFmtId="0" fontId="6" fillId="2" borderId="160" xfId="0" applyFont="1" applyFill="1" applyBorder="1" applyAlignment="1">
      <alignment horizontal="left" vertical="top"/>
    </xf>
    <xf numFmtId="1" fontId="0" fillId="2" borderId="8" xfId="0" applyNumberFormat="1" applyFill="1" applyBorder="1"/>
    <xf numFmtId="0" fontId="0" fillId="2" borderId="161" xfId="0" applyFill="1" applyBorder="1" applyAlignment="1">
      <alignment horizontal="left" vertical="top"/>
    </xf>
    <xf numFmtId="0" fontId="0" fillId="2" borderId="41" xfId="0" applyFill="1" applyBorder="1"/>
    <xf numFmtId="0" fontId="0" fillId="2" borderId="162" xfId="0" applyFill="1" applyBorder="1" applyAlignment="1">
      <alignment horizontal="left" vertical="top"/>
    </xf>
    <xf numFmtId="0" fontId="17" fillId="2" borderId="155" xfId="0" applyFont="1" applyFill="1" applyBorder="1" applyAlignment="1">
      <alignment horizontal="left" vertical="top"/>
    </xf>
    <xf numFmtId="0" fontId="0" fillId="2" borderId="163" xfId="0" applyFill="1" applyBorder="1" applyAlignment="1">
      <alignment horizontal="left" vertical="top"/>
    </xf>
    <xf numFmtId="0" fontId="6" fillId="2" borderId="164" xfId="0" applyFont="1" applyFill="1" applyBorder="1" applyAlignment="1">
      <alignment horizontal="left" vertical="top"/>
    </xf>
    <xf numFmtId="0" fontId="4" fillId="2" borderId="151" xfId="0" applyFont="1" applyFill="1" applyBorder="1" applyAlignment="1">
      <alignment horizontal="left" vertical="top"/>
    </xf>
    <xf numFmtId="9" fontId="0" fillId="2" borderId="151" xfId="2" applyFont="1" applyFill="1" applyBorder="1" applyAlignment="1">
      <alignment horizontal="left" vertical="top"/>
    </xf>
    <xf numFmtId="0" fontId="0" fillId="2" borderId="165" xfId="0" applyFill="1" applyBorder="1" applyAlignment="1">
      <alignment horizontal="left" vertical="top"/>
    </xf>
    <xf numFmtId="9" fontId="4" fillId="2" borderId="151" xfId="2" applyFont="1" applyFill="1" applyBorder="1" applyAlignment="1">
      <alignment horizontal="left" vertical="top"/>
    </xf>
    <xf numFmtId="9" fontId="4" fillId="2" borderId="82" xfId="2" applyFont="1" applyFill="1" applyBorder="1" applyAlignment="1">
      <alignment horizontal="left" vertical="top"/>
    </xf>
    <xf numFmtId="9" fontId="4" fillId="2" borderId="168" xfId="2" applyFont="1" applyFill="1" applyBorder="1" applyAlignment="1">
      <alignment horizontal="left" vertical="top"/>
    </xf>
    <xf numFmtId="0" fontId="3" fillId="2" borderId="169" xfId="0" applyFont="1" applyFill="1" applyBorder="1" applyAlignment="1">
      <alignment horizontal="left" vertical="top"/>
    </xf>
    <xf numFmtId="0" fontId="0" fillId="2" borderId="170" xfId="0" applyFill="1" applyBorder="1" applyAlignment="1">
      <alignment horizontal="left" vertical="top"/>
    </xf>
    <xf numFmtId="0" fontId="0" fillId="2" borderId="155" xfId="0" applyFill="1" applyBorder="1" applyAlignment="1">
      <alignment horizontal="left" vertical="top"/>
    </xf>
    <xf numFmtId="0" fontId="0" fillId="2" borderId="157" xfId="0" applyFill="1" applyBorder="1" applyAlignment="1">
      <alignment horizontal="left" vertical="top"/>
    </xf>
    <xf numFmtId="0" fontId="0" fillId="2" borderId="171" xfId="0" applyFill="1" applyBorder="1" applyAlignment="1">
      <alignment horizontal="left" vertical="top"/>
    </xf>
    <xf numFmtId="0" fontId="0" fillId="2" borderId="164" xfId="0" applyFill="1" applyBorder="1" applyAlignment="1">
      <alignment horizontal="left" vertical="top"/>
    </xf>
    <xf numFmtId="0" fontId="0" fillId="2" borderId="172" xfId="0" applyFill="1" applyBorder="1" applyAlignment="1">
      <alignment horizontal="left" vertical="top"/>
    </xf>
    <xf numFmtId="9" fontId="0" fillId="2" borderId="162" xfId="2" applyFont="1" applyFill="1" applyBorder="1" applyAlignment="1">
      <alignment horizontal="left" vertical="top"/>
    </xf>
    <xf numFmtId="0" fontId="0" fillId="2" borderId="173" xfId="0" applyFill="1" applyBorder="1" applyAlignment="1">
      <alignment horizontal="left" vertical="top"/>
    </xf>
    <xf numFmtId="9" fontId="0" fillId="2" borderId="174" xfId="2" applyFont="1" applyFill="1" applyBorder="1" applyAlignment="1">
      <alignment horizontal="left" vertical="top"/>
    </xf>
    <xf numFmtId="0" fontId="0" fillId="2" borderId="175" xfId="0" applyFill="1" applyBorder="1" applyAlignment="1">
      <alignment horizontal="left" vertical="top"/>
    </xf>
    <xf numFmtId="9" fontId="0" fillId="2" borderId="176" xfId="2" applyFont="1" applyFill="1" applyBorder="1" applyAlignment="1">
      <alignment horizontal="left" vertical="top"/>
    </xf>
    <xf numFmtId="0" fontId="0" fillId="2" borderId="177" xfId="0" applyFill="1" applyBorder="1" applyAlignment="1">
      <alignment horizontal="left" vertical="top"/>
    </xf>
    <xf numFmtId="9" fontId="0" fillId="2" borderId="178" xfId="2" applyFont="1" applyFill="1" applyBorder="1" applyAlignment="1">
      <alignment horizontal="left" vertical="top"/>
    </xf>
    <xf numFmtId="0" fontId="17" fillId="2" borderId="179" xfId="0" applyFont="1" applyFill="1" applyBorder="1" applyAlignment="1">
      <alignment horizontal="left" vertical="top"/>
    </xf>
    <xf numFmtId="9" fontId="0" fillId="2" borderId="155" xfId="2" applyFont="1" applyFill="1" applyBorder="1" applyAlignment="1">
      <alignment horizontal="left" vertical="top"/>
    </xf>
    <xf numFmtId="9" fontId="0" fillId="2" borderId="157" xfId="2" applyFont="1" applyFill="1" applyBorder="1" applyAlignment="1">
      <alignment horizontal="left" vertical="top"/>
    </xf>
    <xf numFmtId="0" fontId="0" fillId="2" borderId="180" xfId="0" applyFill="1" applyBorder="1" applyAlignment="1">
      <alignment horizontal="left" vertical="top"/>
    </xf>
    <xf numFmtId="9" fontId="0" fillId="2" borderId="181" xfId="2" applyFont="1" applyFill="1" applyBorder="1" applyAlignment="1">
      <alignment horizontal="left" vertical="top"/>
    </xf>
    <xf numFmtId="9" fontId="0" fillId="2" borderId="164" xfId="2" applyFont="1" applyFill="1" applyBorder="1" applyAlignment="1">
      <alignment horizontal="left" vertical="top"/>
    </xf>
    <xf numFmtId="0" fontId="4" fillId="2" borderId="155" xfId="0" applyFont="1" applyFill="1" applyBorder="1" applyAlignment="1">
      <alignment horizontal="left" vertical="top"/>
    </xf>
    <xf numFmtId="0" fontId="4" fillId="2" borderId="163" xfId="0" applyFont="1" applyFill="1" applyBorder="1" applyAlignment="1">
      <alignment horizontal="left" vertical="top"/>
    </xf>
    <xf numFmtId="0" fontId="0" fillId="2" borderId="182" xfId="0" applyFill="1" applyBorder="1" applyAlignment="1">
      <alignment horizontal="left" vertical="top"/>
    </xf>
    <xf numFmtId="0" fontId="4" fillId="2" borderId="183" xfId="0" applyFont="1" applyFill="1" applyBorder="1" applyAlignment="1">
      <alignment vertical="top" wrapText="1"/>
    </xf>
    <xf numFmtId="0" fontId="4" fillId="2" borderId="184" xfId="0" applyFont="1" applyFill="1" applyBorder="1" applyAlignment="1">
      <alignment vertical="top" wrapText="1"/>
    </xf>
    <xf numFmtId="0" fontId="0" fillId="0" borderId="59" xfId="0" applyBorder="1" applyAlignment="1">
      <alignment horizontal="center"/>
    </xf>
    <xf numFmtId="9" fontId="0" fillId="0" borderId="59" xfId="2" applyFont="1" applyBorder="1" applyAlignment="1">
      <alignment horizontal="center"/>
    </xf>
    <xf numFmtId="0" fontId="4" fillId="2" borderId="59" xfId="0" applyFont="1" applyFill="1" applyBorder="1" applyAlignment="1">
      <alignment horizontal="right" vertical="center"/>
    </xf>
    <xf numFmtId="1" fontId="0" fillId="0" borderId="59" xfId="2" applyNumberFormat="1" applyFont="1" applyBorder="1" applyAlignment="1">
      <alignment horizontal="center"/>
    </xf>
    <xf numFmtId="0" fontId="0" fillId="0" borderId="60" xfId="0" applyBorder="1" applyAlignment="1">
      <alignment horizontal="center"/>
    </xf>
    <xf numFmtId="0" fontId="4" fillId="2" borderId="60" xfId="0" applyFont="1" applyFill="1" applyBorder="1" applyAlignment="1">
      <alignment horizontal="right" vertical="center"/>
    </xf>
    <xf numFmtId="0" fontId="0" fillId="0" borderId="67" xfId="0" applyBorder="1"/>
    <xf numFmtId="1" fontId="0" fillId="0" borderId="67" xfId="0" applyNumberFormat="1" applyBorder="1" applyAlignment="1">
      <alignment horizontal="center"/>
    </xf>
    <xf numFmtId="9" fontId="0" fillId="0" borderId="67" xfId="0" applyNumberFormat="1" applyBorder="1"/>
    <xf numFmtId="0" fontId="4" fillId="0" borderId="61" xfId="0" applyFont="1" applyBorder="1" applyAlignment="1">
      <alignment horizontal="center" vertical="center"/>
    </xf>
    <xf numFmtId="0" fontId="4" fillId="0" borderId="59" xfId="0" applyFont="1" applyBorder="1" applyAlignment="1">
      <alignment horizontal="center" vertical="center"/>
    </xf>
    <xf numFmtId="0" fontId="4" fillId="0" borderId="60" xfId="0" applyFont="1" applyBorder="1" applyAlignment="1">
      <alignment horizontal="center" vertical="center"/>
    </xf>
    <xf numFmtId="0" fontId="4" fillId="0" borderId="62" xfId="0" applyFont="1" applyBorder="1" applyAlignment="1">
      <alignment horizontal="center" vertical="center"/>
    </xf>
    <xf numFmtId="0" fontId="0" fillId="2" borderId="186" xfId="0" applyFill="1" applyBorder="1" applyAlignment="1">
      <alignment horizontal="center" textRotation="90" wrapText="1"/>
    </xf>
    <xf numFmtId="0" fontId="0" fillId="2" borderId="187" xfId="0" applyFill="1" applyBorder="1" applyAlignment="1">
      <alignment horizontal="center" textRotation="90" wrapText="1"/>
    </xf>
    <xf numFmtId="0" fontId="0" fillId="2" borderId="188" xfId="0" applyFill="1" applyBorder="1" applyAlignment="1">
      <alignment horizontal="center" textRotation="90" wrapText="1"/>
    </xf>
    <xf numFmtId="0" fontId="0" fillId="0" borderId="28" xfId="0" applyBorder="1"/>
    <xf numFmtId="0" fontId="0" fillId="0" borderId="63" xfId="0" applyBorder="1" applyAlignment="1">
      <alignment horizontal="center"/>
    </xf>
    <xf numFmtId="0" fontId="0" fillId="0" borderId="186" xfId="0" applyBorder="1" applyAlignment="1">
      <alignment horizontal="center" textRotation="90" wrapText="1"/>
    </xf>
    <xf numFmtId="0" fontId="0" fillId="0" borderId="22" xfId="0" applyBorder="1" applyAlignment="1">
      <alignment horizontal="center" textRotation="90" wrapText="1"/>
    </xf>
    <xf numFmtId="0" fontId="0" fillId="0" borderId="187" xfId="0" applyBorder="1" applyAlignment="1">
      <alignment horizontal="center" textRotation="90" wrapText="1"/>
    </xf>
    <xf numFmtId="0" fontId="0" fillId="0" borderId="187" xfId="0" applyBorder="1" applyAlignment="1">
      <alignment horizontal="center" textRotation="90"/>
    </xf>
    <xf numFmtId="0" fontId="0" fillId="0" borderId="189" xfId="0" applyBorder="1" applyAlignment="1">
      <alignment textRotation="90" wrapText="1"/>
    </xf>
    <xf numFmtId="0" fontId="0" fillId="0" borderId="190" xfId="0" applyBorder="1" applyAlignment="1">
      <alignment horizontal="center" textRotation="90"/>
    </xf>
    <xf numFmtId="0" fontId="0" fillId="0" borderId="186" xfId="0" applyBorder="1" applyAlignment="1">
      <alignment horizontal="center" textRotation="90"/>
    </xf>
    <xf numFmtId="0" fontId="0" fillId="0" borderId="188" xfId="0" applyBorder="1" applyAlignment="1">
      <alignment horizontal="center" textRotation="90"/>
    </xf>
    <xf numFmtId="0" fontId="0" fillId="0" borderId="62" xfId="0" applyBorder="1"/>
    <xf numFmtId="0" fontId="0" fillId="0" borderId="192" xfId="0" applyBorder="1" applyAlignment="1">
      <alignment horizontal="center"/>
    </xf>
    <xf numFmtId="0" fontId="0" fillId="0" borderId="193" xfId="0" applyBorder="1" applyAlignment="1">
      <alignment horizontal="right"/>
    </xf>
    <xf numFmtId="0" fontId="0" fillId="0" borderId="194" xfId="0" applyBorder="1" applyAlignment="1">
      <alignment horizontal="center" vertical="center"/>
    </xf>
    <xf numFmtId="0" fontId="0" fillId="0" borderId="195" xfId="0" applyBorder="1" applyAlignment="1">
      <alignment horizontal="center" vertical="center"/>
    </xf>
    <xf numFmtId="0" fontId="0" fillId="0" borderId="196" xfId="0" applyBorder="1" applyAlignment="1">
      <alignment horizontal="center" vertical="center"/>
    </xf>
    <xf numFmtId="0" fontId="0" fillId="0" borderId="198" xfId="0" applyBorder="1" applyAlignment="1">
      <alignment horizontal="center" vertical="center"/>
    </xf>
    <xf numFmtId="0" fontId="0" fillId="0" borderId="195" xfId="0" applyBorder="1" applyAlignment="1">
      <alignment horizontal="center"/>
    </xf>
    <xf numFmtId="0" fontId="0" fillId="0" borderId="194" xfId="0" applyBorder="1" applyAlignment="1">
      <alignment horizontal="center"/>
    </xf>
    <xf numFmtId="0" fontId="0" fillId="0" borderId="196" xfId="0" applyBorder="1" applyAlignment="1">
      <alignment horizontal="center"/>
    </xf>
    <xf numFmtId="0" fontId="0" fillId="0" borderId="62" xfId="0" applyBorder="1" applyAlignment="1">
      <alignment horizontal="center"/>
    </xf>
    <xf numFmtId="0" fontId="0" fillId="0" borderId="68" xfId="0" applyBorder="1" applyAlignment="1">
      <alignment horizontal="center"/>
    </xf>
    <xf numFmtId="0" fontId="0" fillId="0" borderId="68" xfId="0" applyBorder="1" applyAlignment="1">
      <alignment horizontal="right"/>
    </xf>
    <xf numFmtId="0" fontId="0" fillId="0" borderId="67" xfId="0" applyBorder="1" applyAlignment="1">
      <alignment horizontal="right"/>
    </xf>
    <xf numFmtId="0" fontId="0" fillId="0" borderId="61" xfId="0" applyBorder="1" applyAlignment="1">
      <alignment horizontal="right"/>
    </xf>
    <xf numFmtId="0" fontId="0" fillId="0" borderId="199" xfId="0" applyBorder="1" applyAlignment="1">
      <alignment horizontal="left"/>
    </xf>
    <xf numFmtId="0" fontId="0" fillId="0" borderId="200" xfId="0" applyBorder="1" applyAlignment="1">
      <alignment horizontal="left"/>
    </xf>
    <xf numFmtId="0" fontId="0" fillId="0" borderId="200" xfId="0" applyBorder="1" applyAlignment="1">
      <alignment horizontal="center"/>
    </xf>
    <xf numFmtId="1" fontId="0" fillId="0" borderId="200" xfId="0" applyNumberFormat="1" applyBorder="1" applyAlignment="1">
      <alignment horizontal="center"/>
    </xf>
    <xf numFmtId="1" fontId="0" fillId="3" borderId="42" xfId="0" applyNumberFormat="1" applyFill="1" applyBorder="1" applyAlignment="1">
      <alignment horizontal="center"/>
    </xf>
    <xf numFmtId="0" fontId="0" fillId="0" borderId="67" xfId="0" applyBorder="1" applyAlignment="1">
      <alignment horizontal="center"/>
    </xf>
    <xf numFmtId="0" fontId="0" fillId="0" borderId="50" xfId="0" applyBorder="1" applyAlignment="1">
      <alignment horizontal="center"/>
    </xf>
    <xf numFmtId="1" fontId="60" fillId="3" borderId="42" xfId="0" applyNumberFormat="1" applyFont="1" applyFill="1" applyBorder="1" applyAlignment="1">
      <alignment horizontal="center"/>
    </xf>
    <xf numFmtId="0" fontId="0" fillId="0" borderId="185" xfId="0" applyBorder="1"/>
    <xf numFmtId="9" fontId="60" fillId="3" borderId="42" xfId="2" applyFont="1" applyFill="1" applyBorder="1" applyAlignment="1">
      <alignment horizontal="center"/>
    </xf>
    <xf numFmtId="0" fontId="0" fillId="0" borderId="66" xfId="0" applyBorder="1" applyAlignment="1">
      <alignment horizontal="center"/>
    </xf>
    <xf numFmtId="0" fontId="0" fillId="2" borderId="22" xfId="0" applyFill="1" applyBorder="1" applyAlignment="1">
      <alignment horizontal="center" textRotation="90" wrapText="1"/>
    </xf>
    <xf numFmtId="0" fontId="0" fillId="2" borderId="190" xfId="0" applyFill="1" applyBorder="1" applyAlignment="1">
      <alignment horizontal="center" textRotation="90" wrapText="1"/>
    </xf>
    <xf numFmtId="0" fontId="4" fillId="0" borderId="61" xfId="0" applyFont="1" applyBorder="1"/>
    <xf numFmtId="0" fontId="0" fillId="0" borderId="61" xfId="0" applyBorder="1" applyAlignment="1">
      <alignment horizontal="center"/>
    </xf>
    <xf numFmtId="0" fontId="0" fillId="0" borderId="23" xfId="0" applyBorder="1" applyAlignment="1">
      <alignment horizontal="center" textRotation="90"/>
    </xf>
    <xf numFmtId="0" fontId="0" fillId="0" borderId="204" xfId="0" applyBorder="1" applyAlignment="1">
      <alignment horizontal="center" textRotation="90"/>
    </xf>
    <xf numFmtId="0" fontId="0" fillId="0" borderId="206" xfId="0" applyBorder="1" applyAlignment="1">
      <alignment horizontal="center"/>
    </xf>
    <xf numFmtId="0" fontId="0" fillId="0" borderId="206" xfId="0" applyBorder="1" applyAlignment="1">
      <alignment horizontal="right"/>
    </xf>
    <xf numFmtId="0" fontId="0" fillId="2" borderId="195" xfId="0" applyFill="1" applyBorder="1" applyAlignment="1">
      <alignment horizontal="center" vertical="center"/>
    </xf>
    <xf numFmtId="0" fontId="0" fillId="0" borderId="207" xfId="0" applyBorder="1" applyAlignment="1">
      <alignment horizontal="center"/>
    </xf>
    <xf numFmtId="0" fontId="0" fillId="0" borderId="58" xfId="0" applyBorder="1" applyAlignment="1">
      <alignment horizontal="center"/>
    </xf>
    <xf numFmtId="0" fontId="0" fillId="0" borderId="208" xfId="0" applyBorder="1" applyAlignment="1">
      <alignment horizontal="center"/>
    </xf>
    <xf numFmtId="0" fontId="0" fillId="0" borderId="0" xfId="0" applyAlignment="1">
      <alignment horizontal="center"/>
    </xf>
    <xf numFmtId="165" fontId="20" fillId="0" borderId="200" xfId="0" applyNumberFormat="1" applyFont="1" applyBorder="1" applyAlignment="1">
      <alignment horizontal="center"/>
    </xf>
    <xf numFmtId="0" fontId="20" fillId="0" borderId="200" xfId="0" applyFont="1" applyBorder="1" applyAlignment="1">
      <alignment horizontal="center"/>
    </xf>
    <xf numFmtId="44" fontId="20" fillId="0" borderId="200" xfId="1" applyFont="1" applyBorder="1" applyAlignment="1">
      <alignment horizontal="center"/>
    </xf>
    <xf numFmtId="9" fontId="20" fillId="0" borderId="200" xfId="0" applyNumberFormat="1" applyFont="1" applyBorder="1" applyAlignment="1">
      <alignment horizontal="center"/>
    </xf>
    <xf numFmtId="1" fontId="20" fillId="0" borderId="200" xfId="0" applyNumberFormat="1" applyFont="1" applyBorder="1" applyAlignment="1">
      <alignment horizontal="center"/>
    </xf>
    <xf numFmtId="2" fontId="20" fillId="0" borderId="200" xfId="0" applyNumberFormat="1" applyFont="1" applyBorder="1" applyAlignment="1">
      <alignment horizontal="center"/>
    </xf>
    <xf numFmtId="0" fontId="20" fillId="0" borderId="200" xfId="0" quotePrefix="1" applyFont="1" applyBorder="1" applyAlignment="1">
      <alignment horizontal="center"/>
    </xf>
    <xf numFmtId="9" fontId="0" fillId="0" borderId="200" xfId="0" applyNumberFormat="1" applyBorder="1" applyAlignment="1">
      <alignment horizontal="center"/>
    </xf>
    <xf numFmtId="0" fontId="0" fillId="0" borderId="207" xfId="0" applyBorder="1" applyAlignment="1">
      <alignment horizontal="center" vertical="center"/>
    </xf>
    <xf numFmtId="0" fontId="0" fillId="2" borderId="11" xfId="0" applyFill="1" applyBorder="1"/>
    <xf numFmtId="0" fontId="0" fillId="0" borderId="2" xfId="0" applyBorder="1"/>
    <xf numFmtId="0" fontId="4" fillId="8" borderId="75" xfId="0" applyFont="1" applyFill="1" applyBorder="1" applyAlignment="1">
      <alignment vertical="top"/>
    </xf>
    <xf numFmtId="0" fontId="4" fillId="8" borderId="75" xfId="0" applyFont="1" applyFill="1" applyBorder="1" applyAlignment="1">
      <alignment horizontal="left"/>
    </xf>
    <xf numFmtId="0" fontId="0" fillId="8" borderId="75" xfId="0" applyFill="1" applyBorder="1" applyAlignment="1">
      <alignment horizontal="left" wrapText="1"/>
    </xf>
    <xf numFmtId="0" fontId="0" fillId="8" borderId="75" xfId="0" applyFill="1" applyBorder="1" applyAlignment="1">
      <alignment horizontal="left" vertical="top"/>
    </xf>
    <xf numFmtId="0" fontId="0" fillId="8" borderId="75" xfId="0" applyFill="1" applyBorder="1" applyAlignment="1">
      <alignment horizontal="left" vertical="center" wrapText="1"/>
    </xf>
    <xf numFmtId="0" fontId="0" fillId="8" borderId="75" xfId="0" applyFill="1" applyBorder="1" applyAlignment="1">
      <alignment horizontal="left" vertical="top" wrapText="1"/>
    </xf>
    <xf numFmtId="0" fontId="6" fillId="2" borderId="3" xfId="0" applyFont="1" applyFill="1" applyBorder="1" applyAlignment="1">
      <alignment horizontal="left"/>
    </xf>
    <xf numFmtId="0" fontId="0" fillId="8" borderId="80" xfId="0" applyFill="1" applyBorder="1"/>
    <xf numFmtId="0" fontId="0" fillId="8" borderId="78" xfId="0" applyFill="1" applyBorder="1"/>
    <xf numFmtId="9" fontId="0" fillId="8" borderId="80" xfId="2" applyFont="1" applyFill="1" applyBorder="1" applyAlignment="1">
      <alignment horizontal="left"/>
    </xf>
    <xf numFmtId="0" fontId="0" fillId="8" borderId="80" xfId="0" applyFill="1" applyBorder="1" applyAlignment="1">
      <alignment vertical="top"/>
    </xf>
    <xf numFmtId="1" fontId="0" fillId="8" borderId="77" xfId="0" applyNumberFormat="1" applyFill="1" applyBorder="1" applyAlignment="1">
      <alignment horizontal="center" vertical="center"/>
    </xf>
    <xf numFmtId="0" fontId="5" fillId="8" borderId="75" xfId="0" applyFont="1" applyFill="1" applyBorder="1"/>
    <xf numFmtId="0" fontId="6" fillId="2" borderId="61" xfId="0" applyFont="1" applyFill="1" applyBorder="1" applyAlignment="1">
      <alignment horizontal="left"/>
    </xf>
    <xf numFmtId="0" fontId="6" fillId="2" borderId="145" xfId="0" applyFont="1" applyFill="1" applyBorder="1" applyAlignment="1">
      <alignment horizontal="left"/>
    </xf>
    <xf numFmtId="0" fontId="6" fillId="2" borderId="70" xfId="0" applyFont="1" applyFill="1" applyBorder="1" applyAlignment="1">
      <alignment horizontal="left"/>
    </xf>
    <xf numFmtId="1" fontId="0" fillId="2" borderId="5" xfId="0" applyNumberFormat="1" applyFill="1" applyBorder="1" applyAlignment="1">
      <alignment horizontal="center" vertical="top"/>
    </xf>
    <xf numFmtId="1" fontId="0" fillId="2" borderId="35" xfId="0" applyNumberFormat="1" applyFill="1" applyBorder="1"/>
    <xf numFmtId="0" fontId="0" fillId="0" borderId="70" xfId="0" applyBorder="1"/>
    <xf numFmtId="0" fontId="4" fillId="0" borderId="1" xfId="0" applyFont="1" applyBorder="1"/>
    <xf numFmtId="0" fontId="0" fillId="0" borderId="1" xfId="0" applyBorder="1" applyAlignment="1">
      <alignment horizontal="center"/>
    </xf>
    <xf numFmtId="0" fontId="0" fillId="8" borderId="74" xfId="0" applyFill="1" applyBorder="1" applyAlignment="1">
      <alignment horizontal="left" wrapText="1"/>
    </xf>
    <xf numFmtId="0" fontId="0" fillId="8" borderId="74" xfId="0" applyFill="1" applyBorder="1" applyAlignment="1">
      <alignment horizontal="left" vertical="top"/>
    </xf>
    <xf numFmtId="0" fontId="0" fillId="8" borderId="74" xfId="0" applyFill="1" applyBorder="1" applyAlignment="1">
      <alignment horizontal="left" vertical="center" wrapText="1"/>
    </xf>
    <xf numFmtId="0" fontId="0" fillId="8" borderId="74" xfId="0" applyFill="1" applyBorder="1" applyAlignment="1">
      <alignment horizontal="left" vertical="top" wrapText="1"/>
    </xf>
    <xf numFmtId="0" fontId="0" fillId="2" borderId="210" xfId="0" applyFill="1" applyBorder="1"/>
    <xf numFmtId="0" fontId="0" fillId="2" borderId="211" xfId="0" applyFill="1" applyBorder="1"/>
    <xf numFmtId="0" fontId="0" fillId="2" borderId="212" xfId="0" applyFill="1" applyBorder="1" applyAlignment="1">
      <alignment horizontal="left" vertical="top"/>
    </xf>
    <xf numFmtId="0" fontId="0" fillId="2" borderId="139" xfId="0" applyFill="1" applyBorder="1" applyAlignment="1">
      <alignment wrapText="1"/>
    </xf>
    <xf numFmtId="0" fontId="6" fillId="2" borderId="139" xfId="0" applyFont="1" applyFill="1" applyBorder="1" applyAlignment="1">
      <alignment horizontal="left"/>
    </xf>
    <xf numFmtId="0" fontId="9" fillId="2" borderId="139" xfId="0" applyFont="1" applyFill="1" applyBorder="1" applyAlignment="1">
      <alignment horizontal="right" vertical="top"/>
    </xf>
    <xf numFmtId="0" fontId="0" fillId="2" borderId="139" xfId="0" applyFill="1" applyBorder="1"/>
    <xf numFmtId="0" fontId="0" fillId="2" borderId="213" xfId="0" applyFill="1" applyBorder="1"/>
    <xf numFmtId="0" fontId="0" fillId="2" borderId="214" xfId="0" applyFill="1" applyBorder="1"/>
    <xf numFmtId="0" fontId="16" fillId="2" borderId="216" xfId="0" applyFont="1" applyFill="1" applyBorder="1"/>
    <xf numFmtId="0" fontId="3" fillId="2" borderId="218" xfId="0" applyFont="1" applyFill="1" applyBorder="1"/>
    <xf numFmtId="0" fontId="0" fillId="2" borderId="218" xfId="0" applyFill="1" applyBorder="1"/>
    <xf numFmtId="0" fontId="0" fillId="2" borderId="216" xfId="0" applyFill="1" applyBorder="1"/>
    <xf numFmtId="0" fontId="0" fillId="2" borderId="142" xfId="0" applyFill="1" applyBorder="1" applyAlignment="1">
      <alignment horizontal="left" wrapText="1"/>
    </xf>
    <xf numFmtId="0" fontId="0" fillId="2" borderId="216" xfId="0" applyFill="1" applyBorder="1" applyAlignment="1">
      <alignment horizontal="left" wrapText="1"/>
    </xf>
    <xf numFmtId="0" fontId="0" fillId="2" borderId="219" xfId="0" applyFill="1" applyBorder="1" applyAlignment="1">
      <alignment horizontal="left" vertical="top"/>
    </xf>
    <xf numFmtId="0" fontId="0" fillId="0" borderId="219" xfId="0" applyBorder="1" applyAlignment="1">
      <alignment horizontal="left" vertical="center" wrapText="1"/>
    </xf>
    <xf numFmtId="0" fontId="0" fillId="2" borderId="142" xfId="0" applyFill="1" applyBorder="1"/>
    <xf numFmtId="0" fontId="0" fillId="2" borderId="142" xfId="0" applyFill="1" applyBorder="1" applyAlignment="1">
      <alignment horizontal="left" vertical="top" wrapText="1"/>
    </xf>
    <xf numFmtId="0" fontId="6" fillId="2" borderId="221" xfId="0" applyFont="1" applyFill="1" applyBorder="1" applyAlignment="1">
      <alignment horizontal="left"/>
    </xf>
    <xf numFmtId="0" fontId="54" fillId="7" borderId="222" xfId="0" applyFont="1" applyFill="1" applyBorder="1" applyAlignment="1">
      <alignment vertical="center"/>
    </xf>
    <xf numFmtId="0" fontId="17" fillId="3" borderId="225" xfId="0" applyFont="1" applyFill="1" applyBorder="1" applyAlignment="1">
      <alignment horizontal="left" vertical="top"/>
    </xf>
    <xf numFmtId="1" fontId="17" fillId="3" borderId="226" xfId="0" applyNumberFormat="1" applyFont="1" applyFill="1" applyBorder="1" applyAlignment="1">
      <alignment horizontal="center" vertical="top"/>
    </xf>
    <xf numFmtId="9" fontId="6" fillId="2" borderId="227" xfId="2" applyFont="1" applyFill="1" applyBorder="1" applyAlignment="1">
      <alignment horizontal="right" vertical="top"/>
    </xf>
    <xf numFmtId="1" fontId="6" fillId="3" borderId="228" xfId="2" applyNumberFormat="1" applyFont="1" applyFill="1" applyBorder="1" applyAlignment="1">
      <alignment horizontal="center" vertical="top"/>
    </xf>
    <xf numFmtId="1" fontId="6" fillId="3" borderId="229" xfId="0" applyNumberFormat="1" applyFont="1" applyFill="1" applyBorder="1" applyAlignment="1">
      <alignment horizontal="center" vertical="top"/>
    </xf>
    <xf numFmtId="0" fontId="0" fillId="2" borderId="230" xfId="0" applyFill="1" applyBorder="1" applyAlignment="1">
      <alignment horizontal="right"/>
    </xf>
    <xf numFmtId="1" fontId="6" fillId="3" borderId="231" xfId="0" applyNumberFormat="1" applyFont="1" applyFill="1" applyBorder="1" applyAlignment="1">
      <alignment horizontal="center" vertical="top"/>
    </xf>
    <xf numFmtId="0" fontId="6" fillId="2" borderId="232" xfId="0" applyFont="1" applyFill="1" applyBorder="1" applyAlignment="1">
      <alignment horizontal="right" vertical="top"/>
    </xf>
    <xf numFmtId="1" fontId="0" fillId="3" borderId="229" xfId="0" applyNumberFormat="1" applyFill="1" applyBorder="1" applyAlignment="1">
      <alignment horizontal="center" vertical="top"/>
    </xf>
    <xf numFmtId="0" fontId="6" fillId="2" borderId="233" xfId="0" applyFont="1" applyFill="1" applyBorder="1" applyAlignment="1">
      <alignment horizontal="right" vertical="top"/>
    </xf>
    <xf numFmtId="1" fontId="6" fillId="3" borderId="234" xfId="0" applyNumberFormat="1" applyFont="1" applyFill="1" applyBorder="1" applyAlignment="1">
      <alignment horizontal="center" vertical="top"/>
    </xf>
    <xf numFmtId="0" fontId="6" fillId="2" borderId="235" xfId="0" applyFont="1" applyFill="1" applyBorder="1" applyAlignment="1">
      <alignment horizontal="right" vertical="top"/>
    </xf>
    <xf numFmtId="1" fontId="6" fillId="3" borderId="236" xfId="0" applyNumberFormat="1" applyFont="1" applyFill="1" applyBorder="1" applyAlignment="1">
      <alignment horizontal="center" vertical="top"/>
    </xf>
    <xf numFmtId="0" fontId="0" fillId="2" borderId="237" xfId="0" applyFill="1" applyBorder="1" applyAlignment="1">
      <alignment horizontal="right" vertical="top"/>
    </xf>
    <xf numFmtId="1" fontId="0" fillId="3" borderId="238" xfId="0" applyNumberFormat="1" applyFill="1" applyBorder="1" applyAlignment="1">
      <alignment horizontal="center" vertical="top"/>
    </xf>
    <xf numFmtId="1" fontId="0" fillId="3" borderId="234" xfId="0" applyNumberFormat="1" applyFill="1" applyBorder="1" applyAlignment="1">
      <alignment horizontal="center" vertical="top"/>
    </xf>
    <xf numFmtId="1" fontId="0" fillId="3" borderId="239" xfId="0" applyNumberFormat="1" applyFill="1" applyBorder="1" applyAlignment="1">
      <alignment horizontal="center" vertical="top"/>
    </xf>
    <xf numFmtId="0" fontId="6" fillId="2" borderId="240" xfId="0" applyFont="1" applyFill="1" applyBorder="1" applyAlignment="1">
      <alignment horizontal="right" vertical="top"/>
    </xf>
    <xf numFmtId="1" fontId="0" fillId="3" borderId="228" xfId="0" applyNumberFormat="1" applyFill="1" applyBorder="1" applyAlignment="1">
      <alignment horizontal="center" vertical="top"/>
    </xf>
    <xf numFmtId="0" fontId="0" fillId="2" borderId="227" xfId="0" applyFill="1" applyBorder="1" applyAlignment="1">
      <alignment horizontal="right" vertical="top"/>
    </xf>
    <xf numFmtId="9" fontId="0" fillId="2" borderId="227" xfId="2" applyFont="1" applyFill="1" applyBorder="1" applyAlignment="1">
      <alignment horizontal="right" vertical="top"/>
    </xf>
    <xf numFmtId="1" fontId="0" fillId="3" borderId="228" xfId="2" applyNumberFormat="1" applyFont="1" applyFill="1" applyBorder="1" applyAlignment="1">
      <alignment horizontal="center" vertical="top"/>
    </xf>
    <xf numFmtId="9" fontId="0" fillId="2" borderId="241" xfId="2" applyFont="1" applyFill="1" applyBorder="1" applyAlignment="1">
      <alignment horizontal="right" vertical="top"/>
    </xf>
    <xf numFmtId="9" fontId="0" fillId="2" borderId="233" xfId="2" applyFont="1" applyFill="1" applyBorder="1" applyAlignment="1">
      <alignment horizontal="right" vertical="top"/>
    </xf>
    <xf numFmtId="0" fontId="6" fillId="2" borderId="227" xfId="0" applyFont="1" applyFill="1" applyBorder="1" applyAlignment="1">
      <alignment horizontal="right" vertical="top"/>
    </xf>
    <xf numFmtId="0" fontId="0" fillId="2" borderId="232" xfId="0" applyFill="1" applyBorder="1" applyAlignment="1">
      <alignment horizontal="right" vertical="top"/>
    </xf>
    <xf numFmtId="0" fontId="0" fillId="2" borderId="233" xfId="0" applyFill="1" applyBorder="1" applyAlignment="1">
      <alignment horizontal="right" vertical="top"/>
    </xf>
    <xf numFmtId="0" fontId="0" fillId="2" borderId="240" xfId="0" applyFill="1" applyBorder="1" applyAlignment="1">
      <alignment horizontal="right" vertical="top"/>
    </xf>
    <xf numFmtId="1" fontId="0" fillId="3" borderId="243" xfId="0" applyNumberFormat="1" applyFill="1" applyBorder="1" applyAlignment="1">
      <alignment horizontal="center" vertical="top"/>
    </xf>
    <xf numFmtId="0" fontId="0" fillId="2" borderId="244" xfId="0" applyFill="1" applyBorder="1" applyAlignment="1">
      <alignment horizontal="right" vertical="top"/>
    </xf>
    <xf numFmtId="1" fontId="0" fillId="3" borderId="236" xfId="0" applyNumberFormat="1" applyFill="1" applyBorder="1" applyAlignment="1">
      <alignment horizontal="center" vertical="top"/>
    </xf>
    <xf numFmtId="9" fontId="0" fillId="2" borderId="237" xfId="2" applyFont="1" applyFill="1" applyBorder="1" applyAlignment="1">
      <alignment horizontal="right" vertical="top"/>
    </xf>
    <xf numFmtId="9" fontId="0" fillId="2" borderId="245" xfId="2" applyFont="1" applyFill="1" applyBorder="1" applyAlignment="1">
      <alignment horizontal="right" vertical="top"/>
    </xf>
    <xf numFmtId="1" fontId="0" fillId="3" borderId="246" xfId="0" applyNumberFormat="1" applyFill="1" applyBorder="1" applyAlignment="1">
      <alignment horizontal="center" vertical="top"/>
    </xf>
    <xf numFmtId="9" fontId="0" fillId="2" borderId="247" xfId="2" applyFont="1" applyFill="1" applyBorder="1" applyAlignment="1">
      <alignment horizontal="right" vertical="top"/>
    </xf>
    <xf numFmtId="1" fontId="0" fillId="3" borderId="248" xfId="0" applyNumberFormat="1" applyFill="1" applyBorder="1" applyAlignment="1">
      <alignment horizontal="center" vertical="top"/>
    </xf>
    <xf numFmtId="9" fontId="0" fillId="2" borderId="249" xfId="2" applyFont="1" applyFill="1" applyBorder="1" applyAlignment="1">
      <alignment horizontal="right" vertical="top"/>
    </xf>
    <xf numFmtId="1" fontId="0" fillId="3" borderId="250" xfId="0" applyNumberFormat="1" applyFill="1" applyBorder="1" applyAlignment="1">
      <alignment horizontal="center" vertical="top"/>
    </xf>
    <xf numFmtId="9" fontId="0" fillId="2" borderId="232" xfId="2" applyFont="1" applyFill="1" applyBorder="1" applyAlignment="1">
      <alignment horizontal="right" vertical="top"/>
    </xf>
    <xf numFmtId="1" fontId="0" fillId="3" borderId="251" xfId="0" applyNumberFormat="1" applyFill="1" applyBorder="1" applyAlignment="1">
      <alignment horizontal="center" vertical="top"/>
    </xf>
    <xf numFmtId="9" fontId="0" fillId="2" borderId="252" xfId="2" applyFont="1" applyFill="1" applyBorder="1" applyAlignment="1">
      <alignment horizontal="right" vertical="top"/>
    </xf>
    <xf numFmtId="1" fontId="0" fillId="3" borderId="253" xfId="0" applyNumberFormat="1" applyFill="1" applyBorder="1" applyAlignment="1">
      <alignment horizontal="center" vertical="top"/>
    </xf>
    <xf numFmtId="9" fontId="0" fillId="2" borderId="240" xfId="2" applyFont="1" applyFill="1" applyBorder="1" applyAlignment="1">
      <alignment horizontal="right" vertical="top"/>
    </xf>
    <xf numFmtId="0" fontId="0" fillId="3" borderId="234" xfId="0" applyFill="1" applyBorder="1" applyAlignment="1">
      <alignment vertical="top" wrapText="1"/>
    </xf>
    <xf numFmtId="0" fontId="0" fillId="2" borderId="254" xfId="0" applyFill="1" applyBorder="1" applyAlignment="1">
      <alignment horizontal="right" vertical="top"/>
    </xf>
    <xf numFmtId="0" fontId="0" fillId="2" borderId="235" xfId="0" applyFill="1" applyBorder="1" applyAlignment="1">
      <alignment horizontal="right" vertical="top"/>
    </xf>
    <xf numFmtId="0" fontId="0" fillId="2" borderId="160" xfId="0" applyFill="1" applyBorder="1" applyAlignment="1">
      <alignment horizontal="left" vertical="top"/>
    </xf>
    <xf numFmtId="0" fontId="0" fillId="2" borderId="228" xfId="0" applyFill="1" applyBorder="1" applyAlignment="1">
      <alignment vertical="top"/>
    </xf>
    <xf numFmtId="0" fontId="0" fillId="2" borderId="259" xfId="0" applyFill="1" applyBorder="1"/>
    <xf numFmtId="0" fontId="0" fillId="2" borderId="260" xfId="0" applyFill="1" applyBorder="1" applyAlignment="1">
      <alignment vertical="top"/>
    </xf>
    <xf numFmtId="0" fontId="0" fillId="2" borderId="261" xfId="0" applyFill="1" applyBorder="1" applyAlignment="1">
      <alignment vertical="top"/>
    </xf>
    <xf numFmtId="0" fontId="0" fillId="2" borderId="262" xfId="0" applyFill="1" applyBorder="1" applyAlignment="1">
      <alignment vertical="top"/>
    </xf>
    <xf numFmtId="0" fontId="0" fillId="2" borderId="238" xfId="0" applyFill="1" applyBorder="1" applyAlignment="1">
      <alignment vertical="top"/>
    </xf>
    <xf numFmtId="0" fontId="0" fillId="2" borderId="263" xfId="0" applyFill="1" applyBorder="1" applyAlignment="1">
      <alignment vertical="top"/>
    </xf>
    <xf numFmtId="0" fontId="6" fillId="2" borderId="228" xfId="0" applyFont="1" applyFill="1" applyBorder="1" applyAlignment="1">
      <alignment vertical="top"/>
    </xf>
    <xf numFmtId="0" fontId="0" fillId="2" borderId="248" xfId="0" applyFill="1" applyBorder="1" applyAlignment="1">
      <alignment vertical="top"/>
    </xf>
    <xf numFmtId="0" fontId="58" fillId="2" borderId="261" xfId="0" applyFont="1" applyFill="1" applyBorder="1" applyAlignment="1">
      <alignment vertical="top"/>
    </xf>
    <xf numFmtId="0" fontId="0" fillId="2" borderId="267" xfId="0" applyFill="1" applyBorder="1" applyAlignment="1">
      <alignment vertical="top"/>
    </xf>
    <xf numFmtId="0" fontId="0" fillId="2" borderId="246" xfId="0" applyFill="1" applyBorder="1" applyAlignment="1">
      <alignment vertical="top"/>
    </xf>
    <xf numFmtId="0" fontId="0" fillId="2" borderId="250" xfId="0" applyFill="1" applyBorder="1" applyAlignment="1">
      <alignment vertical="top"/>
    </xf>
    <xf numFmtId="1" fontId="0" fillId="8" borderId="74" xfId="0" applyNumberFormat="1" applyFill="1" applyBorder="1" applyAlignment="1">
      <alignment horizontal="center" vertical="center"/>
    </xf>
    <xf numFmtId="0" fontId="0" fillId="8" borderId="81" xfId="0" applyFill="1" applyBorder="1"/>
    <xf numFmtId="9" fontId="0" fillId="2" borderId="269" xfId="2" applyFont="1" applyFill="1" applyBorder="1" applyAlignment="1">
      <alignment horizontal="right" vertical="top"/>
    </xf>
    <xf numFmtId="0" fontId="0" fillId="2" borderId="270" xfId="0" applyFill="1" applyBorder="1" applyAlignment="1">
      <alignment horizontal="right" vertical="top"/>
    </xf>
    <xf numFmtId="0" fontId="0" fillId="2" borderId="271" xfId="0" applyFill="1" applyBorder="1" applyAlignment="1">
      <alignment horizontal="right" vertical="top"/>
    </xf>
    <xf numFmtId="0" fontId="0" fillId="2" borderId="272" xfId="0" applyFill="1" applyBorder="1" applyAlignment="1">
      <alignment horizontal="right" vertical="top"/>
    </xf>
    <xf numFmtId="0" fontId="0" fillId="2" borderId="273" xfId="0" applyFill="1" applyBorder="1" applyAlignment="1">
      <alignment horizontal="right" vertical="top"/>
    </xf>
    <xf numFmtId="9" fontId="20" fillId="8" borderId="101" xfId="2" applyFont="1" applyFill="1" applyBorder="1" applyAlignment="1">
      <alignment horizontal="left" wrapText="1"/>
    </xf>
    <xf numFmtId="9" fontId="20" fillId="8" borderId="0" xfId="2" applyFont="1" applyFill="1" applyBorder="1" applyAlignment="1">
      <alignment horizontal="left" wrapText="1"/>
    </xf>
    <xf numFmtId="0" fontId="0" fillId="8" borderId="101" xfId="0" applyFill="1" applyBorder="1" applyAlignment="1">
      <alignment vertical="top"/>
    </xf>
    <xf numFmtId="0" fontId="0" fillId="8" borderId="0" xfId="0" applyFill="1" applyAlignment="1">
      <alignment vertical="top"/>
    </xf>
    <xf numFmtId="0" fontId="0" fillId="8" borderId="85" xfId="0" applyFill="1" applyBorder="1" applyAlignment="1">
      <alignment vertical="top"/>
    </xf>
    <xf numFmtId="0" fontId="22" fillId="0" borderId="59" xfId="0" applyFont="1" applyBorder="1"/>
    <xf numFmtId="0" fontId="33" fillId="4" borderId="83" xfId="0" applyFont="1" applyFill="1" applyBorder="1" applyAlignment="1">
      <alignment horizontal="left" vertical="center"/>
    </xf>
    <xf numFmtId="0" fontId="33" fillId="4" borderId="84" xfId="0" applyFont="1" applyFill="1" applyBorder="1" applyAlignment="1">
      <alignment horizontal="left" vertical="center"/>
    </xf>
    <xf numFmtId="0" fontId="4" fillId="2" borderId="0" xfId="0" applyFont="1" applyFill="1" applyAlignment="1">
      <alignment vertical="center"/>
    </xf>
    <xf numFmtId="0" fontId="4" fillId="2" borderId="35" xfId="0" applyFont="1" applyFill="1" applyBorder="1" applyAlignment="1">
      <alignment horizontal="center"/>
    </xf>
    <xf numFmtId="1" fontId="4" fillId="9" borderId="52" xfId="0" applyNumberFormat="1" applyFont="1" applyFill="1" applyBorder="1" applyAlignment="1">
      <alignment horizontal="center" vertical="center"/>
    </xf>
    <xf numFmtId="1" fontId="4" fillId="9" borderId="42" xfId="0" applyNumberFormat="1" applyFont="1" applyFill="1" applyBorder="1" applyAlignment="1">
      <alignment horizontal="center" vertical="center"/>
    </xf>
    <xf numFmtId="0" fontId="0" fillId="8" borderId="77" xfId="0" applyFill="1" applyBorder="1" applyAlignment="1">
      <alignment horizontal="center" wrapText="1"/>
    </xf>
    <xf numFmtId="0" fontId="0" fillId="2" borderId="1" xfId="0" applyFill="1" applyBorder="1" applyAlignment="1">
      <alignment horizontal="center" vertical="top"/>
    </xf>
    <xf numFmtId="0" fontId="0" fillId="2" borderId="18" xfId="0" applyFill="1" applyBorder="1" applyAlignment="1">
      <alignment horizontal="center" vertical="top"/>
    </xf>
    <xf numFmtId="0" fontId="0" fillId="2" borderId="2" xfId="0" applyFill="1" applyBorder="1" applyAlignment="1">
      <alignment horizontal="center" vertical="top"/>
    </xf>
    <xf numFmtId="0" fontId="0" fillId="2" borderId="30" xfId="0" applyFill="1" applyBorder="1" applyAlignment="1">
      <alignment horizontal="center" vertical="top"/>
    </xf>
    <xf numFmtId="0" fontId="0" fillId="2" borderId="27" xfId="0" applyFill="1" applyBorder="1" applyAlignment="1">
      <alignment horizontal="center" vertical="top"/>
    </xf>
    <xf numFmtId="0" fontId="6" fillId="2" borderId="1" xfId="0" applyFont="1" applyFill="1" applyBorder="1" applyAlignment="1">
      <alignment horizontal="center"/>
    </xf>
    <xf numFmtId="0" fontId="0" fillId="2" borderId="17" xfId="0" applyFill="1" applyBorder="1" applyAlignment="1">
      <alignment horizontal="center" vertical="top"/>
    </xf>
    <xf numFmtId="0" fontId="0" fillId="2" borderId="17" xfId="0" applyFill="1" applyBorder="1" applyAlignment="1">
      <alignment horizontal="center"/>
    </xf>
    <xf numFmtId="0" fontId="0" fillId="2" borderId="125" xfId="0" applyFill="1" applyBorder="1" applyAlignment="1">
      <alignment horizontal="center" vertical="top"/>
    </xf>
    <xf numFmtId="0" fontId="0" fillId="2" borderId="126" xfId="0" applyFill="1" applyBorder="1" applyAlignment="1">
      <alignment horizontal="center" vertical="top"/>
    </xf>
    <xf numFmtId="0" fontId="0" fillId="2" borderId="132" xfId="0" applyFill="1" applyBorder="1" applyAlignment="1">
      <alignment horizontal="center"/>
    </xf>
    <xf numFmtId="0" fontId="27" fillId="2" borderId="3" xfId="0" applyFont="1" applyFill="1" applyBorder="1"/>
    <xf numFmtId="0" fontId="7" fillId="2" borderId="4" xfId="0" applyFont="1" applyFill="1" applyBorder="1"/>
    <xf numFmtId="0" fontId="7" fillId="2" borderId="2" xfId="0" applyFont="1" applyFill="1" applyBorder="1" applyAlignment="1">
      <alignment horizontal="left"/>
    </xf>
    <xf numFmtId="0" fontId="4" fillId="2" borderId="34" xfId="0" applyFont="1" applyFill="1" applyBorder="1" applyAlignment="1">
      <alignment horizontal="right" wrapText="1"/>
    </xf>
    <xf numFmtId="0" fontId="4" fillId="2" borderId="36" xfId="0" applyFont="1" applyFill="1" applyBorder="1" applyAlignment="1">
      <alignment horizontal="right" wrapText="1"/>
    </xf>
    <xf numFmtId="0" fontId="4" fillId="2" borderId="57" xfId="0" applyFont="1" applyFill="1" applyBorder="1" applyAlignment="1">
      <alignment horizontal="right" wrapText="1"/>
    </xf>
    <xf numFmtId="0" fontId="7" fillId="2" borderId="7" xfId="0" applyFont="1" applyFill="1" applyBorder="1" applyAlignment="1">
      <alignment horizontal="left" vertical="top"/>
    </xf>
    <xf numFmtId="0" fontId="30" fillId="2" borderId="6" xfId="0" applyFont="1" applyFill="1" applyBorder="1" applyAlignment="1">
      <alignment horizontal="right"/>
    </xf>
    <xf numFmtId="0" fontId="6" fillId="2" borderId="18" xfId="0" applyFont="1" applyFill="1" applyBorder="1" applyAlignment="1">
      <alignment horizontal="center"/>
    </xf>
    <xf numFmtId="0" fontId="0" fillId="2" borderId="274" xfId="0" applyFill="1" applyBorder="1"/>
    <xf numFmtId="0" fontId="0" fillId="2" borderId="275" xfId="0" applyFill="1" applyBorder="1"/>
    <xf numFmtId="9" fontId="62" fillId="8" borderId="75" xfId="2" applyFont="1" applyFill="1" applyBorder="1" applyAlignment="1">
      <alignment horizontal="left"/>
    </xf>
    <xf numFmtId="44" fontId="4" fillId="3" borderId="42" xfId="1" applyFont="1" applyFill="1" applyBorder="1" applyAlignment="1">
      <alignment horizontal="center"/>
    </xf>
    <xf numFmtId="44" fontId="20" fillId="0" borderId="200" xfId="0" applyNumberFormat="1" applyFont="1" applyBorder="1" applyAlignment="1">
      <alignment horizontal="center"/>
    </xf>
    <xf numFmtId="0" fontId="3" fillId="0" borderId="67" xfId="0" applyFont="1" applyBorder="1"/>
    <xf numFmtId="0" fontId="0" fillId="2" borderId="204" xfId="0" applyFill="1" applyBorder="1" applyAlignment="1">
      <alignment horizontal="center" textRotation="90"/>
    </xf>
    <xf numFmtId="0" fontId="0" fillId="2" borderId="22" xfId="0" applyFill="1" applyBorder="1" applyAlignment="1">
      <alignment horizontal="center" textRotation="90"/>
    </xf>
    <xf numFmtId="0" fontId="0" fillId="2" borderId="187" xfId="0" applyFill="1" applyBorder="1" applyAlignment="1">
      <alignment horizontal="center" textRotation="90"/>
    </xf>
    <xf numFmtId="0" fontId="0" fillId="0" borderId="59" xfId="0" applyBorder="1" applyAlignment="1">
      <alignment horizontal="center" textRotation="90"/>
    </xf>
    <xf numFmtId="0" fontId="0" fillId="2" borderId="188" xfId="0" applyFill="1" applyBorder="1" applyAlignment="1">
      <alignment horizontal="center" textRotation="90"/>
    </xf>
    <xf numFmtId="0" fontId="0" fillId="2" borderId="186" xfId="0" applyFill="1" applyBorder="1" applyAlignment="1">
      <alignment horizontal="center" textRotation="90"/>
    </xf>
    <xf numFmtId="0" fontId="0" fillId="2" borderId="23" xfId="0" applyFill="1" applyBorder="1" applyAlignment="1">
      <alignment horizontal="center" textRotation="90"/>
    </xf>
    <xf numFmtId="0" fontId="0" fillId="0" borderId="22" xfId="0" applyBorder="1" applyAlignment="1">
      <alignment horizontal="center" textRotation="90"/>
    </xf>
    <xf numFmtId="0" fontId="0" fillId="0" borderId="189" xfId="0" applyBorder="1" applyAlignment="1">
      <alignment horizontal="center" textRotation="90"/>
    </xf>
    <xf numFmtId="0" fontId="0" fillId="0" borderId="205" xfId="0" applyBorder="1" applyAlignment="1">
      <alignment horizontal="center" textRotation="90"/>
    </xf>
    <xf numFmtId="0" fontId="0" fillId="2" borderId="16" xfId="0" applyFill="1" applyBorder="1" applyAlignment="1">
      <alignment horizontal="left" wrapText="1"/>
    </xf>
    <xf numFmtId="0" fontId="0" fillId="2" borderId="0" xfId="0" applyFill="1" applyAlignment="1">
      <alignment horizontal="left" wrapText="1"/>
    </xf>
    <xf numFmtId="0" fontId="0" fillId="2" borderId="35" xfId="0" applyFill="1" applyBorder="1" applyAlignment="1">
      <alignment horizontal="left" vertical="top" wrapText="1"/>
    </xf>
    <xf numFmtId="0" fontId="0" fillId="2" borderId="51" xfId="0" applyFill="1" applyBorder="1" applyAlignment="1">
      <alignment horizontal="left" vertical="top"/>
    </xf>
    <xf numFmtId="0" fontId="0" fillId="2" borderId="14" xfId="0" applyFill="1" applyBorder="1" applyAlignment="1">
      <alignment horizontal="left" vertical="top" wrapText="1"/>
    </xf>
    <xf numFmtId="0" fontId="10" fillId="2" borderId="0" xfId="0" applyFont="1" applyFill="1" applyAlignment="1">
      <alignment horizontal="left" vertical="top"/>
    </xf>
    <xf numFmtId="0" fontId="0" fillId="8" borderId="109" xfId="0" applyFill="1" applyBorder="1"/>
    <xf numFmtId="0" fontId="0" fillId="8" borderId="109" xfId="0" applyFill="1" applyBorder="1" applyAlignment="1">
      <alignment horizontal="right"/>
    </xf>
    <xf numFmtId="0" fontId="4" fillId="0" borderId="4" xfId="0" applyFont="1" applyBorder="1"/>
    <xf numFmtId="0" fontId="0" fillId="0" borderId="4" xfId="0" applyBorder="1" applyAlignment="1">
      <alignment horizontal="center"/>
    </xf>
    <xf numFmtId="1" fontId="35" fillId="9" borderId="92" xfId="0" applyNumberFormat="1" applyFont="1" applyFill="1" applyBorder="1" applyAlignment="1">
      <alignment horizontal="right" vertical="center"/>
    </xf>
    <xf numFmtId="1" fontId="32" fillId="8" borderId="52" xfId="0" applyNumberFormat="1" applyFont="1" applyFill="1" applyBorder="1" applyAlignment="1">
      <alignment horizontal="center" vertical="center"/>
    </xf>
    <xf numFmtId="0" fontId="0" fillId="2" borderId="93" xfId="0" applyFill="1" applyBorder="1" applyAlignment="1">
      <alignment horizontal="center" wrapText="1"/>
    </xf>
    <xf numFmtId="0" fontId="0" fillId="2" borderId="47" xfId="0" applyFill="1" applyBorder="1" applyAlignment="1">
      <alignment horizontal="left" vertical="top"/>
    </xf>
    <xf numFmtId="0" fontId="20" fillId="2" borderId="27" xfId="0" applyFont="1" applyFill="1" applyBorder="1" applyAlignment="1">
      <alignment horizontal="left" vertical="top"/>
    </xf>
    <xf numFmtId="0" fontId="0" fillId="2" borderId="278" xfId="0" applyFill="1" applyBorder="1" applyAlignment="1">
      <alignment horizontal="left" vertical="top"/>
    </xf>
    <xf numFmtId="0" fontId="0" fillId="2" borderId="34" xfId="0" applyFill="1" applyBorder="1" applyAlignment="1">
      <alignment horizontal="right" wrapText="1"/>
    </xf>
    <xf numFmtId="164" fontId="4" fillId="2" borderId="42" xfId="1" applyNumberFormat="1" applyFont="1" applyFill="1" applyBorder="1" applyAlignment="1">
      <alignment horizontal="right"/>
    </xf>
    <xf numFmtId="0" fontId="30" fillId="2" borderId="16" xfId="0" applyFont="1" applyFill="1" applyBorder="1" applyAlignment="1">
      <alignment horizontal="right"/>
    </xf>
    <xf numFmtId="0" fontId="28" fillId="2" borderId="0" xfId="0" applyFont="1" applyFill="1" applyAlignment="1">
      <alignment horizontal="left" wrapText="1"/>
    </xf>
    <xf numFmtId="0" fontId="28" fillId="2" borderId="6" xfId="0" applyFont="1" applyFill="1" applyBorder="1" applyAlignment="1">
      <alignment horizontal="left" wrapText="1"/>
    </xf>
    <xf numFmtId="0" fontId="4" fillId="2" borderId="42" xfId="0" applyFont="1" applyFill="1" applyBorder="1" applyAlignment="1">
      <alignment horizontal="center" vertical="top"/>
    </xf>
    <xf numFmtId="0" fontId="0" fillId="2" borderId="16" xfId="0" applyFill="1" applyBorder="1" applyAlignment="1">
      <alignment horizontal="left"/>
    </xf>
    <xf numFmtId="0" fontId="30" fillId="2" borderId="24" xfId="0" applyFont="1" applyFill="1" applyBorder="1" applyAlignment="1">
      <alignment horizontal="right"/>
    </xf>
    <xf numFmtId="0" fontId="0" fillId="2" borderId="25" xfId="0" applyFill="1" applyBorder="1" applyAlignment="1">
      <alignment horizontal="left" vertical="top" wrapText="1"/>
    </xf>
    <xf numFmtId="0" fontId="0" fillId="2" borderId="280" xfId="0" applyFill="1" applyBorder="1" applyAlignment="1">
      <alignment horizontal="left" vertical="top" wrapText="1"/>
    </xf>
    <xf numFmtId="0" fontId="0" fillId="2" borderId="24" xfId="0" applyFill="1" applyBorder="1" applyAlignment="1">
      <alignment horizontal="right"/>
    </xf>
    <xf numFmtId="0" fontId="0" fillId="2" borderId="25" xfId="0" applyFill="1" applyBorder="1"/>
    <xf numFmtId="0" fontId="30" fillId="2" borderId="24" xfId="0" applyFont="1" applyFill="1" applyBorder="1" applyAlignment="1">
      <alignment horizontal="right" vertical="top" wrapText="1"/>
    </xf>
    <xf numFmtId="0" fontId="0" fillId="2" borderId="25" xfId="0" applyFill="1" applyBorder="1" applyAlignment="1">
      <alignment horizontal="left" vertical="top"/>
    </xf>
    <xf numFmtId="0" fontId="0" fillId="2" borderId="25" xfId="0" applyFill="1" applyBorder="1" applyAlignment="1">
      <alignment wrapText="1"/>
    </xf>
    <xf numFmtId="0" fontId="6" fillId="2" borderId="25" xfId="0" applyFont="1" applyFill="1" applyBorder="1" applyAlignment="1">
      <alignment horizontal="left"/>
    </xf>
    <xf numFmtId="0" fontId="0" fillId="2" borderId="25" xfId="0" applyFill="1" applyBorder="1" applyAlignment="1">
      <alignment horizontal="right"/>
    </xf>
    <xf numFmtId="0" fontId="0" fillId="2" borderId="280" xfId="0" applyFill="1" applyBorder="1"/>
    <xf numFmtId="0" fontId="6" fillId="2" borderId="0" xfId="0" applyFont="1" applyFill="1" applyAlignment="1">
      <alignment horizontal="right" vertical="center"/>
    </xf>
    <xf numFmtId="0" fontId="29" fillId="8" borderId="78" xfId="0" applyFont="1" applyFill="1" applyBorder="1" applyAlignment="1">
      <alignment horizontal="right" vertical="center"/>
    </xf>
    <xf numFmtId="1" fontId="29" fillId="8" borderId="78" xfId="0" applyNumberFormat="1" applyFont="1" applyFill="1" applyBorder="1" applyAlignment="1">
      <alignment horizontal="center" vertical="center"/>
    </xf>
    <xf numFmtId="0" fontId="6" fillId="8" borderId="0" xfId="0" applyFont="1" applyFill="1" applyAlignment="1">
      <alignment horizontal="center" vertical="center"/>
    </xf>
    <xf numFmtId="0" fontId="48" fillId="2" borderId="19" xfId="0" applyFont="1" applyFill="1" applyBorder="1" applyAlignment="1">
      <alignment horizontal="right" vertical="top" wrapText="1"/>
    </xf>
    <xf numFmtId="0" fontId="48" fillId="2" borderId="16" xfId="0" applyFont="1" applyFill="1" applyBorder="1" applyAlignment="1">
      <alignment horizontal="right" vertical="top" wrapText="1"/>
    </xf>
    <xf numFmtId="0" fontId="37" fillId="2" borderId="16" xfId="0" applyFont="1" applyFill="1" applyBorder="1" applyAlignment="1">
      <alignment horizontal="right" vertical="top" wrapText="1"/>
    </xf>
    <xf numFmtId="0" fontId="31" fillId="2" borderId="19" xfId="0" applyFont="1" applyFill="1" applyBorder="1" applyAlignment="1">
      <alignment horizontal="right" vertical="top" wrapText="1"/>
    </xf>
    <xf numFmtId="0" fontId="31" fillId="2" borderId="0" xfId="0" applyFont="1" applyFill="1" applyAlignment="1">
      <alignment horizontal="right"/>
    </xf>
    <xf numFmtId="0" fontId="31" fillId="2" borderId="0" xfId="0" applyFont="1" applyFill="1"/>
    <xf numFmtId="0" fontId="31" fillId="2" borderId="14" xfId="0" applyFont="1" applyFill="1" applyBorder="1" applyAlignment="1">
      <alignment horizontal="right"/>
    </xf>
    <xf numFmtId="0" fontId="31" fillId="2" borderId="5" xfId="0" applyFont="1" applyFill="1" applyBorder="1" applyAlignment="1">
      <alignment horizontal="right"/>
    </xf>
    <xf numFmtId="0" fontId="31" fillId="2" borderId="0" xfId="0" applyFont="1" applyFill="1" applyAlignment="1">
      <alignment horizontal="right" vertical="top"/>
    </xf>
    <xf numFmtId="0" fontId="0" fillId="2" borderId="0" xfId="0" applyFill="1" applyAlignment="1">
      <alignment horizontal="right" vertical="top"/>
    </xf>
    <xf numFmtId="0" fontId="31" fillId="2" borderId="1" xfId="0" applyFont="1" applyFill="1" applyBorder="1" applyAlignment="1">
      <alignment horizontal="right" vertical="top"/>
    </xf>
    <xf numFmtId="0" fontId="31" fillId="2" borderId="17" xfId="0" applyFont="1" applyFill="1" applyBorder="1" applyAlignment="1">
      <alignment horizontal="right" vertical="top"/>
    </xf>
    <xf numFmtId="0" fontId="31" fillId="2" borderId="2" xfId="0" applyFont="1" applyFill="1" applyBorder="1" applyAlignment="1">
      <alignment horizontal="right" vertical="top"/>
    </xf>
    <xf numFmtId="0" fontId="31" fillId="2" borderId="18" xfId="0" applyFont="1" applyFill="1" applyBorder="1" applyAlignment="1">
      <alignment horizontal="right" vertical="top"/>
    </xf>
    <xf numFmtId="49" fontId="65" fillId="0" borderId="281" xfId="0" applyNumberFormat="1" applyFont="1" applyBorder="1" applyAlignment="1">
      <alignment horizontal="left"/>
    </xf>
    <xf numFmtId="0" fontId="4" fillId="2" borderId="0" xfId="0" applyFont="1" applyFill="1" applyAlignment="1">
      <alignment horizontal="right" vertical="center"/>
    </xf>
    <xf numFmtId="0" fontId="66" fillId="0" borderId="0" xfId="0" applyFont="1" applyAlignment="1">
      <alignment horizontal="left" wrapText="1"/>
    </xf>
    <xf numFmtId="0" fontId="66" fillId="0" borderId="0" xfId="0" applyFont="1" applyAlignment="1">
      <alignment horizontal="right" wrapText="1"/>
    </xf>
    <xf numFmtId="0" fontId="0" fillId="0" borderId="0" xfId="0" quotePrefix="1" applyAlignment="1">
      <alignment horizontal="left"/>
    </xf>
    <xf numFmtId="14" fontId="0" fillId="0" borderId="0" xfId="0" applyNumberFormat="1" applyAlignment="1">
      <alignment horizontal="left"/>
    </xf>
    <xf numFmtId="167" fontId="0" fillId="0" borderId="0" xfId="0" applyNumberFormat="1" applyAlignment="1">
      <alignment horizontal="left"/>
    </xf>
    <xf numFmtId="44" fontId="0" fillId="0" borderId="0" xfId="1" applyFont="1"/>
    <xf numFmtId="44" fontId="0" fillId="0" borderId="0" xfId="1" applyFont="1" applyAlignment="1">
      <alignment horizontal="left"/>
    </xf>
    <xf numFmtId="165" fontId="4" fillId="2" borderId="0" xfId="0" applyNumberFormat="1" applyFont="1" applyFill="1" applyAlignment="1">
      <alignment horizontal="center" vertical="center"/>
    </xf>
    <xf numFmtId="0" fontId="4" fillId="0" borderId="0" xfId="0" applyFont="1" applyAlignment="1">
      <alignment vertical="top" wrapText="1"/>
    </xf>
    <xf numFmtId="0" fontId="4" fillId="0" borderId="0" xfId="0" applyFont="1" applyAlignment="1">
      <alignment horizontal="right" vertical="top"/>
    </xf>
    <xf numFmtId="0" fontId="0" fillId="0" borderId="0" xfId="0" applyAlignment="1" applyProtection="1">
      <alignment horizontal="left" vertical="center"/>
      <protection locked="0"/>
    </xf>
    <xf numFmtId="0" fontId="0" fillId="0" borderId="200" xfId="0" applyBorder="1"/>
    <xf numFmtId="0" fontId="4" fillId="0" borderId="200" xfId="0" applyFont="1" applyBorder="1" applyAlignment="1">
      <alignment vertical="top"/>
    </xf>
    <xf numFmtId="0" fontId="0" fillId="0" borderId="200" xfId="0" quotePrefix="1" applyBorder="1" applyAlignment="1">
      <alignment horizontal="left"/>
    </xf>
    <xf numFmtId="0" fontId="4" fillId="0" borderId="200" xfId="0" applyFont="1" applyBorder="1" applyAlignment="1">
      <alignment vertical="top" wrapText="1"/>
    </xf>
    <xf numFmtId="165" fontId="4" fillId="2" borderId="200" xfId="0" applyNumberFormat="1" applyFont="1" applyFill="1" applyBorder="1" applyAlignment="1">
      <alignment horizontal="center" vertical="center"/>
    </xf>
    <xf numFmtId="44" fontId="0" fillId="0" borderId="200" xfId="1" applyFont="1" applyBorder="1"/>
    <xf numFmtId="44" fontId="0" fillId="0" borderId="200" xfId="1" applyFont="1" applyBorder="1" applyAlignment="1">
      <alignment horizontal="left"/>
    </xf>
    <xf numFmtId="44" fontId="0" fillId="0" borderId="0" xfId="1" applyFont="1" applyBorder="1"/>
    <xf numFmtId="44" fontId="0" fillId="0" borderId="0" xfId="1" applyFont="1" applyBorder="1" applyAlignment="1">
      <alignment horizontal="left"/>
    </xf>
    <xf numFmtId="0" fontId="4" fillId="0" borderId="200" xfId="0" applyFont="1" applyBorder="1" applyAlignment="1">
      <alignment horizontal="right" vertical="top"/>
    </xf>
    <xf numFmtId="0" fontId="0" fillId="0" borderId="200" xfId="0" applyBorder="1" applyAlignment="1">
      <alignment horizontal="right"/>
    </xf>
    <xf numFmtId="6" fontId="0" fillId="0" borderId="0" xfId="0" applyNumberFormat="1"/>
    <xf numFmtId="0" fontId="0" fillId="2" borderId="70" xfId="0" applyFill="1" applyBorder="1"/>
    <xf numFmtId="0" fontId="0" fillId="2" borderId="68" xfId="0" applyFill="1" applyBorder="1" applyAlignment="1">
      <alignment horizontal="left" vertical="top" wrapText="1"/>
    </xf>
    <xf numFmtId="0" fontId="0" fillId="2" borderId="69" xfId="0" applyFill="1" applyBorder="1" applyAlignment="1">
      <alignment horizontal="center"/>
    </xf>
    <xf numFmtId="0" fontId="68" fillId="0" borderId="0" xfId="0" applyFont="1"/>
    <xf numFmtId="0" fontId="4" fillId="0" borderId="0" xfId="0" applyFont="1"/>
    <xf numFmtId="0" fontId="69" fillId="11" borderId="0" xfId="0" applyFont="1" applyFill="1"/>
    <xf numFmtId="0" fontId="0" fillId="10" borderId="42" xfId="0" applyFill="1" applyBorder="1"/>
    <xf numFmtId="0" fontId="0" fillId="2" borderId="31" xfId="0" applyFill="1" applyBorder="1" applyAlignment="1">
      <alignment horizontal="left" vertical="top" wrapText="1"/>
    </xf>
    <xf numFmtId="0" fontId="0" fillId="2" borderId="32" xfId="0" applyFill="1" applyBorder="1" applyAlignment="1">
      <alignment horizontal="left" vertical="top" wrapText="1"/>
    </xf>
    <xf numFmtId="0" fontId="0" fillId="2" borderId="33" xfId="0" applyFill="1" applyBorder="1" applyAlignment="1">
      <alignment horizontal="left" vertical="top" wrapText="1"/>
    </xf>
    <xf numFmtId="0" fontId="0" fillId="0" borderId="16" xfId="0" applyBorder="1" applyAlignment="1">
      <alignment horizontal="left" wrapText="1"/>
    </xf>
    <xf numFmtId="0" fontId="0" fillId="0" borderId="0" xfId="0" applyAlignment="1">
      <alignment horizontal="left" wrapText="1"/>
    </xf>
    <xf numFmtId="0" fontId="0" fillId="0" borderId="17" xfId="0" applyBorder="1" applyAlignment="1">
      <alignment horizontal="left" wrapText="1"/>
    </xf>
    <xf numFmtId="0" fontId="0" fillId="2" borderId="16" xfId="0" applyFill="1" applyBorder="1" applyAlignment="1">
      <alignment horizontal="left" wrapText="1"/>
    </xf>
    <xf numFmtId="0" fontId="0" fillId="2" borderId="0" xfId="0" applyFill="1" applyAlignment="1">
      <alignment horizontal="left" wrapText="1"/>
    </xf>
    <xf numFmtId="0" fontId="0" fillId="2" borderId="17" xfId="0" applyFill="1" applyBorder="1" applyAlignment="1">
      <alignment horizontal="left" wrapText="1"/>
    </xf>
    <xf numFmtId="0" fontId="0" fillId="2" borderId="16" xfId="0" applyFill="1" applyBorder="1" applyAlignment="1">
      <alignment horizontal="left" vertical="top" wrapText="1"/>
    </xf>
    <xf numFmtId="0" fontId="0" fillId="2" borderId="0" xfId="0" applyFill="1" applyAlignment="1">
      <alignment horizontal="left" vertical="top" wrapText="1"/>
    </xf>
    <xf numFmtId="0" fontId="0" fillId="2" borderId="17" xfId="0" applyFill="1" applyBorder="1" applyAlignment="1">
      <alignment horizontal="left" vertical="top" wrapText="1"/>
    </xf>
    <xf numFmtId="0" fontId="0" fillId="2" borderId="24" xfId="0" applyFill="1" applyBorder="1" applyAlignment="1">
      <alignment horizontal="left" vertical="top" wrapText="1"/>
    </xf>
    <xf numFmtId="0" fontId="0" fillId="2" borderId="25" xfId="0" applyFill="1" applyBorder="1" applyAlignment="1">
      <alignment horizontal="left" vertical="top" wrapText="1"/>
    </xf>
    <xf numFmtId="0" fontId="0" fillId="2" borderId="40" xfId="0" applyFill="1" applyBorder="1" applyAlignment="1">
      <alignment horizontal="left" vertical="top" wrapText="1"/>
    </xf>
    <xf numFmtId="0" fontId="0" fillId="2" borderId="41" xfId="0" applyFill="1" applyBorder="1" applyAlignment="1">
      <alignment horizontal="left" vertical="top" wrapText="1"/>
    </xf>
    <xf numFmtId="0" fontId="0" fillId="2" borderId="34" xfId="0" applyFill="1" applyBorder="1" applyAlignment="1">
      <alignment horizontal="left" vertical="top" wrapText="1"/>
    </xf>
    <xf numFmtId="0" fontId="0" fillId="2" borderId="35" xfId="0" applyFill="1" applyBorder="1" applyAlignment="1">
      <alignment horizontal="left" vertical="top" wrapText="1"/>
    </xf>
    <xf numFmtId="0" fontId="0" fillId="2" borderId="36" xfId="0" applyFill="1" applyBorder="1" applyAlignment="1">
      <alignment horizontal="left" vertical="top" wrapText="1"/>
    </xf>
    <xf numFmtId="0" fontId="20" fillId="2" borderId="34" xfId="0" applyFont="1" applyFill="1" applyBorder="1" applyAlignment="1">
      <alignment horizontal="left" vertical="top" wrapText="1"/>
    </xf>
    <xf numFmtId="0" fontId="20" fillId="2" borderId="35" xfId="0" applyFont="1" applyFill="1" applyBorder="1" applyAlignment="1">
      <alignment horizontal="left" vertical="top" wrapText="1"/>
    </xf>
    <xf numFmtId="0" fontId="20" fillId="2" borderId="16" xfId="0" applyFont="1" applyFill="1" applyBorder="1" applyAlignment="1">
      <alignment horizontal="left" vertical="top" wrapText="1"/>
    </xf>
    <xf numFmtId="0" fontId="20" fillId="2" borderId="0" xfId="0" applyFont="1" applyFill="1" applyAlignment="1">
      <alignment horizontal="left" vertical="top" wrapText="1"/>
    </xf>
    <xf numFmtId="0" fontId="0" fillId="2" borderId="48" xfId="0" applyFill="1" applyBorder="1" applyAlignment="1">
      <alignment horizontal="left" vertical="top" wrapText="1"/>
    </xf>
    <xf numFmtId="0" fontId="0" fillId="2" borderId="49" xfId="0" applyFill="1" applyBorder="1" applyAlignment="1">
      <alignment horizontal="left" vertical="top" wrapText="1"/>
    </xf>
    <xf numFmtId="0" fontId="0" fillId="2" borderId="50" xfId="0" applyFill="1" applyBorder="1" applyAlignment="1">
      <alignment horizontal="left" vertical="top" wrapText="1"/>
    </xf>
    <xf numFmtId="0" fontId="20" fillId="0" borderId="3" xfId="0" applyFont="1" applyBorder="1" applyAlignment="1">
      <alignment horizontal="left" vertical="center" wrapText="1"/>
    </xf>
    <xf numFmtId="0" fontId="20" fillId="0" borderId="8" xfId="0" applyFont="1" applyBorder="1" applyAlignment="1">
      <alignment horizontal="left" vertical="center" wrapText="1"/>
    </xf>
    <xf numFmtId="0" fontId="20" fillId="0" borderId="16" xfId="0" applyFont="1" applyBorder="1" applyAlignment="1">
      <alignment horizontal="left" vertical="top" wrapText="1"/>
    </xf>
    <xf numFmtId="0" fontId="20" fillId="0" borderId="0" xfId="0" applyFont="1" applyAlignment="1">
      <alignment horizontal="left" vertical="top" wrapText="1"/>
    </xf>
    <xf numFmtId="0" fontId="20" fillId="0" borderId="14" xfId="0" applyFont="1" applyBorder="1" applyAlignment="1">
      <alignment horizontal="left" vertical="top" wrapText="1"/>
    </xf>
    <xf numFmtId="0" fontId="20" fillId="0" borderId="15" xfId="0" applyFont="1" applyBorder="1" applyAlignment="1">
      <alignment horizontal="left" vertical="top" wrapText="1"/>
    </xf>
    <xf numFmtId="0" fontId="14" fillId="3" borderId="37" xfId="0" applyFont="1" applyFill="1" applyBorder="1" applyAlignment="1">
      <alignment horizontal="right" vertical="center"/>
    </xf>
    <xf numFmtId="0" fontId="14" fillId="3" borderId="38" xfId="0" applyFont="1" applyFill="1" applyBorder="1" applyAlignment="1">
      <alignment horizontal="right" vertical="center"/>
    </xf>
    <xf numFmtId="0" fontId="14" fillId="3" borderId="39" xfId="0" applyFont="1" applyFill="1" applyBorder="1" applyAlignment="1">
      <alignment horizontal="right" vertical="center"/>
    </xf>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15" fillId="4" borderId="215" xfId="0" applyFont="1" applyFill="1" applyBorder="1" applyAlignment="1">
      <alignment horizontal="center" vertical="top" textRotation="90"/>
    </xf>
    <xf numFmtId="0" fontId="15" fillId="4" borderId="217" xfId="0" applyFont="1" applyFill="1" applyBorder="1" applyAlignment="1">
      <alignment horizontal="center" vertical="top" textRotation="90"/>
    </xf>
    <xf numFmtId="0" fontId="15" fillId="4" borderId="220" xfId="0" applyFont="1" applyFill="1" applyBorder="1" applyAlignment="1">
      <alignment horizontal="center" vertical="top" textRotation="90"/>
    </xf>
    <xf numFmtId="0" fontId="7" fillId="5" borderId="0" xfId="0" applyFont="1" applyFill="1" applyAlignment="1">
      <alignment horizontal="left" vertical="top"/>
    </xf>
    <xf numFmtId="0" fontId="17" fillId="2" borderId="16"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7" xfId="0" applyFont="1" applyFill="1" applyBorder="1" applyAlignment="1">
      <alignment horizontal="left" vertical="top" wrapText="1"/>
    </xf>
    <xf numFmtId="0" fontId="17" fillId="2" borderId="5" xfId="0" applyFont="1" applyFill="1" applyBorder="1" applyAlignment="1">
      <alignment horizontal="left" vertical="top" wrapText="1"/>
    </xf>
    <xf numFmtId="0" fontId="17" fillId="2" borderId="6" xfId="0" applyFont="1" applyFill="1" applyBorder="1" applyAlignment="1">
      <alignment horizontal="left" vertical="top" wrapText="1"/>
    </xf>
    <xf numFmtId="0" fontId="17" fillId="2" borderId="7" xfId="0" applyFont="1" applyFill="1" applyBorder="1" applyAlignment="1">
      <alignment horizontal="left" vertical="top" wrapText="1"/>
    </xf>
    <xf numFmtId="0" fontId="18" fillId="0" borderId="40" xfId="0" applyFont="1" applyBorder="1" applyAlignment="1">
      <alignment horizontal="left" vertical="center" wrapText="1"/>
    </xf>
    <xf numFmtId="0" fontId="18" fillId="0" borderId="41" xfId="0" applyFont="1" applyBorder="1" applyAlignment="1">
      <alignment horizontal="left" vertical="center" wrapText="1"/>
    </xf>
    <xf numFmtId="0" fontId="0" fillId="2" borderId="40" xfId="0" applyFill="1" applyBorder="1" applyAlignment="1">
      <alignment horizontal="left" wrapText="1"/>
    </xf>
    <xf numFmtId="0" fontId="0" fillId="2" borderId="41" xfId="0" applyFill="1" applyBorder="1" applyAlignment="1">
      <alignment horizontal="left" wrapText="1"/>
    </xf>
    <xf numFmtId="0" fontId="20" fillId="2" borderId="5" xfId="0" applyFont="1" applyFill="1" applyBorder="1" applyAlignment="1">
      <alignment horizontal="left" vertical="top" wrapText="1"/>
    </xf>
    <xf numFmtId="0" fontId="20" fillId="2" borderId="6" xfId="0" applyFont="1" applyFill="1" applyBorder="1" applyAlignment="1">
      <alignment horizontal="left" vertical="top" wrapText="1"/>
    </xf>
    <xf numFmtId="0" fontId="21" fillId="0" borderId="40" xfId="0" applyFont="1" applyBorder="1" applyAlignment="1">
      <alignment horizontal="left" vertical="center" wrapText="1"/>
    </xf>
    <xf numFmtId="0" fontId="21" fillId="0" borderId="41" xfId="0" applyFont="1" applyBorder="1" applyAlignment="1">
      <alignment horizontal="left" vertical="center" wrapText="1"/>
    </xf>
    <xf numFmtId="0" fontId="20" fillId="0" borderId="34" xfId="0" applyFont="1" applyBorder="1" applyAlignment="1">
      <alignment horizontal="left" vertical="top" wrapText="1"/>
    </xf>
    <xf numFmtId="0" fontId="20" fillId="0" borderId="35" xfId="0" applyFont="1" applyBorder="1" applyAlignment="1">
      <alignment horizontal="left" vertical="top" wrapText="1"/>
    </xf>
    <xf numFmtId="0" fontId="20" fillId="0" borderId="3" xfId="0" applyFont="1" applyBorder="1" applyAlignment="1">
      <alignment horizontal="left" vertical="top" wrapText="1"/>
    </xf>
    <xf numFmtId="0" fontId="20" fillId="0" borderId="8" xfId="0" applyFont="1" applyBorder="1" applyAlignment="1">
      <alignment horizontal="left" vertical="top" wrapText="1"/>
    </xf>
    <xf numFmtId="165" fontId="14" fillId="3" borderId="37" xfId="1" applyNumberFormat="1" applyFont="1" applyFill="1" applyBorder="1" applyAlignment="1" applyProtection="1">
      <alignment horizontal="right" vertical="center"/>
    </xf>
    <xf numFmtId="165" fontId="14" fillId="3" borderId="38" xfId="1" applyNumberFormat="1" applyFont="1" applyFill="1" applyBorder="1" applyAlignment="1" applyProtection="1">
      <alignment horizontal="right" vertical="center"/>
    </xf>
    <xf numFmtId="165" fontId="14" fillId="3" borderId="39" xfId="1" applyNumberFormat="1" applyFont="1" applyFill="1" applyBorder="1" applyAlignment="1" applyProtection="1">
      <alignment horizontal="right" vertical="center"/>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9" fontId="0" fillId="8" borderId="95" xfId="2" applyFont="1" applyFill="1" applyBorder="1" applyAlignment="1">
      <alignment horizontal="left"/>
    </xf>
    <xf numFmtId="9" fontId="0" fillId="8" borderId="96" xfId="2" applyFont="1" applyFill="1" applyBorder="1" applyAlignment="1">
      <alignment horizontal="left"/>
    </xf>
    <xf numFmtId="9" fontId="0" fillId="8" borderId="97" xfId="2" applyFont="1" applyFill="1" applyBorder="1" applyAlignment="1">
      <alignment horizontal="left"/>
    </xf>
    <xf numFmtId="9" fontId="37" fillId="8" borderId="95" xfId="2" applyFont="1" applyFill="1" applyBorder="1" applyAlignment="1">
      <alignment horizontal="left"/>
    </xf>
    <xf numFmtId="9" fontId="37" fillId="8" borderId="96" xfId="2" applyFont="1" applyFill="1" applyBorder="1" applyAlignment="1">
      <alignment horizontal="left"/>
    </xf>
    <xf numFmtId="9" fontId="37" fillId="8" borderId="97" xfId="2" applyFont="1" applyFill="1" applyBorder="1" applyAlignment="1">
      <alignment horizontal="left"/>
    </xf>
    <xf numFmtId="0" fontId="3" fillId="2" borderId="5" xfId="0" applyFont="1" applyFill="1" applyBorder="1" applyAlignment="1">
      <alignment horizontal="left" vertical="top" wrapText="1"/>
    </xf>
    <xf numFmtId="0" fontId="3" fillId="2" borderId="7" xfId="0" applyFont="1" applyFill="1" applyBorder="1" applyAlignment="1">
      <alignment horizontal="left" vertical="top" wrapText="1"/>
    </xf>
    <xf numFmtId="0" fontId="0" fillId="2" borderId="123" xfId="0" applyFill="1" applyBorder="1" applyAlignment="1">
      <alignment horizontal="left" vertical="top" wrapText="1"/>
    </xf>
    <xf numFmtId="0" fontId="0" fillId="8" borderId="95" xfId="0" applyFill="1" applyBorder="1" applyAlignment="1">
      <alignment horizontal="left"/>
    </xf>
    <xf numFmtId="0" fontId="0" fillId="8" borderId="96" xfId="0" applyFill="1" applyBorder="1" applyAlignment="1">
      <alignment horizontal="left"/>
    </xf>
    <xf numFmtId="0" fontId="0" fillId="8" borderId="97" xfId="0" applyFill="1" applyBorder="1" applyAlignment="1">
      <alignment horizontal="left"/>
    </xf>
    <xf numFmtId="0" fontId="0" fillId="2" borderId="121" xfId="0" applyFill="1" applyBorder="1" applyAlignment="1">
      <alignment horizontal="left" vertical="top" wrapText="1"/>
    </xf>
    <xf numFmtId="0" fontId="0" fillId="2" borderId="26" xfId="0" applyFill="1" applyBorder="1" applyAlignment="1">
      <alignment horizontal="left" vertical="top" wrapText="1"/>
    </xf>
    <xf numFmtId="9" fontId="6" fillId="8" borderId="95" xfId="2" applyFont="1" applyFill="1" applyBorder="1" applyAlignment="1">
      <alignment horizontal="left"/>
    </xf>
    <xf numFmtId="9" fontId="6" fillId="8" borderId="96" xfId="2" applyFont="1" applyFill="1" applyBorder="1" applyAlignment="1">
      <alignment horizontal="left"/>
    </xf>
    <xf numFmtId="9" fontId="6" fillId="8" borderId="97" xfId="2" applyFont="1" applyFill="1" applyBorder="1" applyAlignment="1">
      <alignment horizontal="left"/>
    </xf>
    <xf numFmtId="0" fontId="0" fillId="2" borderId="93" xfId="0" applyFill="1" applyBorder="1" applyAlignment="1">
      <alignment horizontal="center" wrapText="1"/>
    </xf>
    <xf numFmtId="0" fontId="0" fillId="2" borderId="94" xfId="0" applyFill="1" applyBorder="1" applyAlignment="1">
      <alignment horizontal="center" wrapText="1"/>
    </xf>
    <xf numFmtId="0" fontId="0" fillId="2" borderId="114" xfId="0" applyFill="1" applyBorder="1" applyAlignment="1">
      <alignment horizontal="center" wrapText="1"/>
    </xf>
    <xf numFmtId="0" fontId="22" fillId="2" borderId="16" xfId="0" applyFont="1" applyFill="1" applyBorder="1" applyAlignment="1">
      <alignment horizontal="left" vertical="top" wrapText="1"/>
    </xf>
    <xf numFmtId="0" fontId="22" fillId="2" borderId="0" xfId="0" applyFont="1" applyFill="1" applyAlignment="1">
      <alignment horizontal="left" vertical="top" wrapText="1"/>
    </xf>
    <xf numFmtId="0" fontId="22" fillId="2" borderId="113" xfId="0" applyFont="1" applyFill="1" applyBorder="1" applyAlignment="1">
      <alignment horizontal="left" vertical="top" wrapText="1"/>
    </xf>
    <xf numFmtId="9" fontId="20" fillId="8" borderId="101" xfId="2" applyFont="1" applyFill="1" applyBorder="1" applyAlignment="1">
      <alignment horizontal="left" wrapText="1"/>
    </xf>
    <xf numFmtId="9" fontId="20" fillId="8" borderId="0" xfId="2" applyFont="1" applyFill="1" applyBorder="1" applyAlignment="1">
      <alignment horizontal="left" wrapText="1"/>
    </xf>
    <xf numFmtId="0" fontId="0" fillId="2" borderId="15" xfId="0" applyFill="1" applyBorder="1" applyAlignment="1">
      <alignment horizontal="left"/>
    </xf>
    <xf numFmtId="0" fontId="0" fillId="2" borderId="14" xfId="0" applyFill="1" applyBorder="1" applyAlignment="1">
      <alignment horizontal="left" wrapText="1"/>
    </xf>
    <xf numFmtId="0" fontId="0" fillId="2" borderId="15" xfId="0" applyFill="1" applyBorder="1" applyAlignment="1">
      <alignment horizontal="left" wrapText="1"/>
    </xf>
    <xf numFmtId="0" fontId="0" fillId="2" borderId="8" xfId="0" applyFill="1" applyBorder="1" applyAlignment="1">
      <alignment horizontal="left" vertical="top" wrapText="1"/>
    </xf>
    <xf numFmtId="0" fontId="0" fillId="2" borderId="137" xfId="0" applyFill="1" applyBorder="1" applyAlignment="1">
      <alignment horizontal="left" vertical="top" wrapText="1"/>
    </xf>
    <xf numFmtId="0" fontId="0" fillId="3" borderId="138" xfId="0" applyFill="1" applyBorder="1" applyAlignment="1">
      <alignment horizontal="left" vertical="top" wrapText="1"/>
    </xf>
    <xf numFmtId="0" fontId="0" fillId="3" borderId="139" xfId="0" applyFill="1" applyBorder="1" applyAlignment="1">
      <alignment horizontal="left" vertical="top" wrapText="1"/>
    </xf>
    <xf numFmtId="0" fontId="0" fillId="3" borderId="140" xfId="0" applyFill="1" applyBorder="1" applyAlignment="1">
      <alignment horizontal="left" vertical="top" wrapText="1"/>
    </xf>
    <xf numFmtId="0" fontId="0" fillId="3" borderId="141" xfId="0" applyFill="1" applyBorder="1" applyAlignment="1">
      <alignment horizontal="left" vertical="top" wrapText="1"/>
    </xf>
    <xf numFmtId="0" fontId="0" fillId="3" borderId="0" xfId="0" applyFill="1" applyAlignment="1">
      <alignment horizontal="left" vertical="top" wrapText="1"/>
    </xf>
    <xf numFmtId="0" fontId="0" fillId="3" borderId="142" xfId="0" applyFill="1" applyBorder="1" applyAlignment="1">
      <alignment horizontal="left" vertical="top" wrapText="1"/>
    </xf>
    <xf numFmtId="0" fontId="0" fillId="3" borderId="143" xfId="0" applyFill="1" applyBorder="1" applyAlignment="1">
      <alignment horizontal="left" vertical="top" wrapText="1"/>
    </xf>
    <xf numFmtId="0" fontId="0" fillId="3" borderId="58" xfId="0" applyFill="1" applyBorder="1" applyAlignment="1">
      <alignment horizontal="left" vertical="top" wrapText="1"/>
    </xf>
    <xf numFmtId="0" fontId="0" fillId="3" borderId="144" xfId="0" applyFill="1" applyBorder="1" applyAlignment="1">
      <alignment horizontal="left" vertical="top" wrapText="1"/>
    </xf>
    <xf numFmtId="0" fontId="64" fillId="4" borderId="35" xfId="0" applyFont="1" applyFill="1" applyBorder="1" applyAlignment="1">
      <alignment horizontal="center" vertical="top" textRotation="90"/>
    </xf>
    <xf numFmtId="0" fontId="64" fillId="4" borderId="0" xfId="0" applyFont="1" applyFill="1" applyAlignment="1">
      <alignment horizontal="center" vertical="top" textRotation="90"/>
    </xf>
    <xf numFmtId="0" fontId="0" fillId="8" borderId="133" xfId="0" applyFill="1" applyBorder="1" applyAlignment="1">
      <alignment horizontal="left" vertical="top"/>
    </xf>
    <xf numFmtId="0" fontId="0" fillId="8" borderId="96" xfId="0" applyFill="1" applyBorder="1" applyAlignment="1">
      <alignment horizontal="left" vertical="top"/>
    </xf>
    <xf numFmtId="0" fontId="0" fillId="8" borderId="97" xfId="0" applyFill="1" applyBorder="1" applyAlignment="1">
      <alignment horizontal="left" vertical="top"/>
    </xf>
    <xf numFmtId="0" fontId="0" fillId="8" borderId="95" xfId="0" applyFill="1" applyBorder="1" applyAlignment="1">
      <alignment horizontal="left" vertical="top"/>
    </xf>
    <xf numFmtId="0" fontId="0" fillId="8" borderId="135" xfId="0" applyFill="1" applyBorder="1" applyAlignment="1">
      <alignment horizontal="left" vertical="top"/>
    </xf>
    <xf numFmtId="0" fontId="48" fillId="2" borderId="16" xfId="0" applyFont="1" applyFill="1" applyBorder="1" applyAlignment="1">
      <alignment horizontal="right" vertical="top" wrapText="1"/>
    </xf>
    <xf numFmtId="0" fontId="31" fillId="2" borderId="16" xfId="0" applyFont="1" applyFill="1" applyBorder="1" applyAlignment="1">
      <alignment horizontal="right" vertical="top" wrapText="1"/>
    </xf>
    <xf numFmtId="0" fontId="0" fillId="2" borderId="0" xfId="0" applyFill="1" applyAlignment="1">
      <alignment horizontal="left"/>
    </xf>
    <xf numFmtId="0" fontId="0" fillId="2" borderId="25" xfId="0" applyFill="1" applyBorder="1" applyAlignment="1">
      <alignment horizontal="left"/>
    </xf>
    <xf numFmtId="0" fontId="0" fillId="2" borderId="6" xfId="0" applyFill="1" applyBorder="1" applyAlignment="1">
      <alignment horizontal="left" vertical="top" wrapText="1"/>
    </xf>
    <xf numFmtId="0" fontId="0" fillId="2" borderId="128" xfId="0" applyFill="1" applyBorder="1" applyAlignment="1">
      <alignment horizontal="left" vertical="top" wrapText="1"/>
    </xf>
    <xf numFmtId="0" fontId="0" fillId="2" borderId="129" xfId="0" applyFill="1" applyBorder="1" applyAlignment="1">
      <alignment horizontal="left" vertical="top" wrapText="1"/>
    </xf>
    <xf numFmtId="0" fontId="0" fillId="2" borderId="130" xfId="0" applyFill="1" applyBorder="1" applyAlignment="1">
      <alignment horizontal="left" vertical="top" wrapText="1"/>
    </xf>
    <xf numFmtId="0" fontId="4" fillId="3" borderId="37" xfId="0" applyFont="1" applyFill="1" applyBorder="1" applyAlignment="1">
      <alignment horizontal="left" vertical="top"/>
    </xf>
    <xf numFmtId="0" fontId="4" fillId="3" borderId="38" xfId="0" applyFont="1" applyFill="1" applyBorder="1" applyAlignment="1">
      <alignment horizontal="left" vertical="top"/>
    </xf>
    <xf numFmtId="0" fontId="4" fillId="3" borderId="39" xfId="0" applyFont="1" applyFill="1" applyBorder="1" applyAlignment="1">
      <alignment horizontal="left" vertical="top"/>
    </xf>
    <xf numFmtId="0" fontId="48" fillId="2" borderId="0" xfId="0" applyFont="1" applyFill="1" applyAlignment="1">
      <alignment horizontal="right" vertical="top" wrapText="1"/>
    </xf>
    <xf numFmtId="0" fontId="44" fillId="2" borderId="16" xfId="0" applyFont="1" applyFill="1" applyBorder="1" applyAlignment="1">
      <alignment horizontal="right" vertical="center"/>
    </xf>
    <xf numFmtId="0" fontId="0" fillId="2" borderId="99" xfId="0" applyFill="1" applyBorder="1" applyAlignment="1">
      <alignment horizontal="left" vertical="top" wrapText="1"/>
    </xf>
    <xf numFmtId="0" fontId="4" fillId="3" borderId="37" xfId="0" applyFont="1" applyFill="1" applyBorder="1" applyAlignment="1">
      <alignment horizontal="center" wrapText="1"/>
    </xf>
    <xf numFmtId="0" fontId="4" fillId="3" borderId="38" xfId="0" applyFont="1" applyFill="1" applyBorder="1" applyAlignment="1">
      <alignment horizontal="center" wrapText="1"/>
    </xf>
    <xf numFmtId="0" fontId="4" fillId="3" borderId="39" xfId="0" applyFont="1" applyFill="1" applyBorder="1" applyAlignment="1">
      <alignment horizontal="center" wrapText="1"/>
    </xf>
    <xf numFmtId="0" fontId="6" fillId="8" borderId="95" xfId="0" applyFont="1" applyFill="1" applyBorder="1" applyAlignment="1">
      <alignment horizontal="left"/>
    </xf>
    <xf numFmtId="0" fontId="6" fillId="8" borderId="96" xfId="0" applyFont="1" applyFill="1" applyBorder="1" applyAlignment="1">
      <alignment horizontal="left"/>
    </xf>
    <xf numFmtId="0" fontId="6" fillId="8" borderId="97" xfId="0" applyFont="1" applyFill="1" applyBorder="1" applyAlignment="1">
      <alignment horizontal="left"/>
    </xf>
    <xf numFmtId="0" fontId="6" fillId="2" borderId="14" xfId="0" applyFont="1" applyFill="1" applyBorder="1" applyAlignment="1">
      <alignment horizontal="left" vertical="top" wrapText="1"/>
    </xf>
    <xf numFmtId="0" fontId="6" fillId="2" borderId="15" xfId="0" applyFont="1" applyFill="1" applyBorder="1" applyAlignment="1">
      <alignment horizontal="left" vertical="top" wrapText="1"/>
    </xf>
    <xf numFmtId="0" fontId="6" fillId="2" borderId="15" xfId="0" applyFont="1" applyFill="1" applyBorder="1" applyAlignment="1">
      <alignment horizontal="left"/>
    </xf>
    <xf numFmtId="1" fontId="0" fillId="8" borderId="77" xfId="2" applyNumberFormat="1" applyFont="1" applyFill="1" applyBorder="1" applyAlignment="1">
      <alignment horizontal="center"/>
    </xf>
    <xf numFmtId="1" fontId="0" fillId="8" borderId="79" xfId="2" applyNumberFormat="1" applyFont="1" applyFill="1" applyBorder="1" applyAlignment="1">
      <alignment horizontal="center"/>
    </xf>
    <xf numFmtId="0" fontId="20" fillId="2" borderId="93" xfId="0" applyFont="1" applyFill="1" applyBorder="1" applyAlignment="1">
      <alignment horizontal="center" wrapText="1"/>
    </xf>
    <xf numFmtId="0" fontId="20" fillId="2" borderId="94" xfId="0" applyFont="1" applyFill="1" applyBorder="1" applyAlignment="1">
      <alignment horizontal="center" wrapText="1"/>
    </xf>
    <xf numFmtId="0" fontId="0" fillId="2" borderId="276" xfId="0" applyFill="1" applyBorder="1" applyAlignment="1">
      <alignment horizontal="left" vertical="top" wrapText="1"/>
    </xf>
    <xf numFmtId="0" fontId="31" fillId="2" borderId="5" xfId="0" applyFont="1" applyFill="1" applyBorder="1" applyAlignment="1">
      <alignment horizontal="left" vertical="top" wrapText="1"/>
    </xf>
    <xf numFmtId="0" fontId="31" fillId="2" borderId="277" xfId="0" applyFont="1" applyFill="1" applyBorder="1" applyAlignment="1">
      <alignment horizontal="left" vertical="top" wrapText="1"/>
    </xf>
    <xf numFmtId="0" fontId="32" fillId="8" borderId="78" xfId="0" applyFont="1" applyFill="1" applyBorder="1" applyAlignment="1">
      <alignment horizontal="right" vertical="top"/>
    </xf>
    <xf numFmtId="0" fontId="33" fillId="4" borderId="34" xfId="0" applyFont="1" applyFill="1" applyBorder="1" applyAlignment="1">
      <alignment horizontal="left" vertical="top"/>
    </xf>
    <xf numFmtId="0" fontId="33" fillId="4" borderId="35" xfId="0" applyFont="1" applyFill="1" applyBorder="1" applyAlignment="1">
      <alignment horizontal="left" vertical="top"/>
    </xf>
    <xf numFmtId="0" fontId="33" fillId="4" borderId="36" xfId="0" applyFont="1" applyFill="1" applyBorder="1" applyAlignment="1">
      <alignment horizontal="left" vertical="top"/>
    </xf>
    <xf numFmtId="0" fontId="37" fillId="2" borderId="93" xfId="0" applyFont="1" applyFill="1" applyBorder="1" applyAlignment="1">
      <alignment horizontal="center"/>
    </xf>
    <xf numFmtId="0" fontId="37" fillId="2" borderId="94" xfId="0" applyFont="1" applyFill="1" applyBorder="1" applyAlignment="1">
      <alignment horizontal="center"/>
    </xf>
    <xf numFmtId="0" fontId="38" fillId="2" borderId="93" xfId="0" applyFont="1" applyFill="1" applyBorder="1" applyAlignment="1">
      <alignment horizontal="center" wrapText="1"/>
    </xf>
    <xf numFmtId="0" fontId="38" fillId="2" borderId="279" xfId="0" applyFont="1" applyFill="1" applyBorder="1" applyAlignment="1">
      <alignment horizontal="center" wrapText="1"/>
    </xf>
    <xf numFmtId="0" fontId="39" fillId="2" borderId="93" xfId="0" applyFont="1" applyFill="1" applyBorder="1" applyAlignment="1">
      <alignment horizontal="center" wrapText="1"/>
    </xf>
    <xf numFmtId="0" fontId="39" fillId="2" borderId="94" xfId="0" applyFont="1" applyFill="1" applyBorder="1" applyAlignment="1">
      <alignment horizontal="center" wrapText="1"/>
    </xf>
    <xf numFmtId="0" fontId="2" fillId="4" borderId="69" xfId="0" applyFont="1" applyFill="1" applyBorder="1" applyAlignment="1">
      <alignment horizontal="center" vertical="center" textRotation="90"/>
    </xf>
    <xf numFmtId="0" fontId="7" fillId="6" borderId="59" xfId="0" applyFont="1" applyFill="1" applyBorder="1" applyAlignment="1">
      <alignment horizontal="left" vertical="top"/>
    </xf>
    <xf numFmtId="0" fontId="0" fillId="0" borderId="67" xfId="0" applyBorder="1" applyAlignment="1">
      <alignment horizontal="left" vertical="top" wrapText="1"/>
    </xf>
    <xf numFmtId="0" fontId="0" fillId="0" borderId="49" xfId="0" applyBorder="1" applyAlignment="1">
      <alignment horizontal="left" vertical="top" wrapText="1"/>
    </xf>
    <xf numFmtId="0" fontId="0" fillId="0" borderId="50" xfId="0" applyBorder="1" applyAlignment="1">
      <alignment horizontal="left" vertical="top" wrapText="1"/>
    </xf>
    <xf numFmtId="0" fontId="0" fillId="0" borderId="68" xfId="0" applyBorder="1" applyAlignment="1">
      <alignment horizontal="left" vertical="top" wrapText="1"/>
    </xf>
    <xf numFmtId="0" fontId="0" fillId="0" borderId="0" xfId="0" applyAlignment="1">
      <alignment horizontal="left" vertical="top" wrapText="1"/>
    </xf>
    <xf numFmtId="0" fontId="0" fillId="0" borderId="69" xfId="0" applyBorder="1" applyAlignment="1">
      <alignment horizontal="left" vertical="top" wrapText="1"/>
    </xf>
    <xf numFmtId="1" fontId="6" fillId="3" borderId="242" xfId="0" applyNumberFormat="1" applyFont="1" applyFill="1" applyBorder="1" applyAlignment="1">
      <alignment horizontal="center" vertical="top"/>
    </xf>
    <xf numFmtId="1" fontId="6" fillId="3" borderId="229" xfId="0" applyNumberFormat="1" applyFont="1" applyFill="1" applyBorder="1" applyAlignment="1">
      <alignment horizontal="center" vertical="top"/>
    </xf>
    <xf numFmtId="1" fontId="6" fillId="3" borderId="228" xfId="0" applyNumberFormat="1" applyFont="1" applyFill="1" applyBorder="1" applyAlignment="1">
      <alignment horizontal="center" vertical="top"/>
    </xf>
    <xf numFmtId="0" fontId="0" fillId="2" borderId="242" xfId="0" applyFill="1" applyBorder="1" applyAlignment="1">
      <alignment horizontal="left" vertical="top" wrapText="1"/>
    </xf>
    <xf numFmtId="0" fontId="0" fillId="2" borderId="229" xfId="0" applyFill="1" applyBorder="1" applyAlignment="1">
      <alignment horizontal="left" vertical="top" wrapText="1"/>
    </xf>
    <xf numFmtId="0" fontId="0" fillId="2" borderId="260" xfId="0" applyFill="1" applyBorder="1" applyAlignment="1">
      <alignment horizontal="left" vertical="top" wrapText="1"/>
    </xf>
    <xf numFmtId="0" fontId="6" fillId="2" borderId="264" xfId="0" applyFont="1" applyFill="1" applyBorder="1" applyAlignment="1">
      <alignment horizontal="left" vertical="top"/>
    </xf>
    <xf numFmtId="0" fontId="6" fillId="2" borderId="265" xfId="0" applyFont="1" applyFill="1" applyBorder="1" applyAlignment="1">
      <alignment horizontal="left" vertical="top"/>
    </xf>
    <xf numFmtId="0" fontId="6" fillId="2" borderId="266" xfId="0" applyFont="1" applyFill="1" applyBorder="1" applyAlignment="1">
      <alignment horizontal="left" vertical="top"/>
    </xf>
    <xf numFmtId="0" fontId="0" fillId="4" borderId="35" xfId="0" applyFill="1" applyBorder="1" applyAlignment="1">
      <alignment horizontal="center"/>
    </xf>
    <xf numFmtId="0" fontId="0" fillId="4" borderId="0" xfId="0" applyFill="1" applyAlignment="1">
      <alignment horizontal="center"/>
    </xf>
    <xf numFmtId="0" fontId="0" fillId="4" borderId="6" xfId="0" applyFill="1" applyBorder="1" applyAlignment="1">
      <alignment horizontal="center"/>
    </xf>
    <xf numFmtId="0" fontId="52" fillId="4" borderId="146" xfId="0" applyFont="1" applyFill="1" applyBorder="1" applyAlignment="1">
      <alignment horizontal="left" vertical="top"/>
    </xf>
    <xf numFmtId="0" fontId="53" fillId="3" borderId="255" xfId="0" applyFont="1" applyFill="1" applyBorder="1" applyAlignment="1">
      <alignment horizontal="center" textRotation="90"/>
    </xf>
    <xf numFmtId="0" fontId="53" fillId="3" borderId="257" xfId="0" applyFont="1" applyFill="1" applyBorder="1" applyAlignment="1">
      <alignment horizontal="center" textRotation="90"/>
    </xf>
    <xf numFmtId="0" fontId="4" fillId="3" borderId="139" xfId="0" applyFont="1" applyFill="1" applyBorder="1" applyAlignment="1">
      <alignment horizontal="center" vertical="top"/>
    </xf>
    <xf numFmtId="0" fontId="4" fillId="3" borderId="147" xfId="0" applyFont="1" applyFill="1" applyBorder="1" applyAlignment="1">
      <alignment horizontal="center" vertical="top"/>
    </xf>
    <xf numFmtId="0" fontId="4" fillId="3" borderId="256" xfId="0" applyFont="1" applyFill="1" applyBorder="1" applyAlignment="1">
      <alignment horizontal="left" vertical="top"/>
    </xf>
    <xf numFmtId="0" fontId="4" fillId="3" borderId="258" xfId="0" applyFont="1" applyFill="1" applyBorder="1" applyAlignment="1">
      <alignment horizontal="left" vertical="top"/>
    </xf>
    <xf numFmtId="1" fontId="55" fillId="7" borderId="223" xfId="0" applyNumberFormat="1" applyFont="1" applyFill="1" applyBorder="1" applyAlignment="1">
      <alignment horizontal="right" wrapText="1"/>
    </xf>
    <xf numFmtId="1" fontId="55" fillId="7" borderId="224" xfId="0" applyNumberFormat="1" applyFont="1" applyFill="1" applyBorder="1" applyAlignment="1">
      <alignment horizontal="right" wrapText="1"/>
    </xf>
    <xf numFmtId="0" fontId="56" fillId="2" borderId="149" xfId="0" applyFont="1" applyFill="1" applyBorder="1" applyAlignment="1">
      <alignment horizontal="left" vertical="top" textRotation="90"/>
    </xf>
    <xf numFmtId="0" fontId="56" fillId="2" borderId="152" xfId="0" applyFont="1" applyFill="1" applyBorder="1" applyAlignment="1">
      <alignment horizontal="left" vertical="top" textRotation="90"/>
    </xf>
    <xf numFmtId="0" fontId="56" fillId="2" borderId="158" xfId="0" applyFont="1" applyFill="1" applyBorder="1" applyAlignment="1">
      <alignment horizontal="left" vertical="top" textRotation="90"/>
    </xf>
    <xf numFmtId="0" fontId="56" fillId="2" borderId="138" xfId="0" applyFont="1" applyFill="1" applyBorder="1" applyAlignment="1">
      <alignment horizontal="left" vertical="top" textRotation="90"/>
    </xf>
    <xf numFmtId="0" fontId="56" fillId="2" borderId="141" xfId="0" applyFont="1" applyFill="1" applyBorder="1" applyAlignment="1">
      <alignment horizontal="left" vertical="top" textRotation="90"/>
    </xf>
    <xf numFmtId="0" fontId="56" fillId="2" borderId="143" xfId="0" applyFont="1" applyFill="1" applyBorder="1" applyAlignment="1">
      <alignment horizontal="left" vertical="top" textRotation="90"/>
    </xf>
    <xf numFmtId="0" fontId="6" fillId="2" borderId="166" xfId="0" applyFont="1" applyFill="1" applyBorder="1" applyAlignment="1">
      <alignment horizontal="left" vertical="top"/>
    </xf>
    <xf numFmtId="0" fontId="6" fillId="2" borderId="167" xfId="0" applyFont="1" applyFill="1" applyBorder="1" applyAlignment="1">
      <alignment horizontal="left" vertical="top"/>
    </xf>
    <xf numFmtId="0" fontId="0" fillId="2" borderId="268" xfId="0" applyFill="1" applyBorder="1" applyAlignment="1">
      <alignment horizontal="left" vertical="top" wrapText="1"/>
    </xf>
    <xf numFmtId="0" fontId="0" fillId="2" borderId="261" xfId="0" applyFill="1" applyBorder="1" applyAlignment="1">
      <alignment horizontal="left" vertical="top" wrapText="1"/>
    </xf>
    <xf numFmtId="0" fontId="0" fillId="2" borderId="263" xfId="0" applyFill="1" applyBorder="1" applyAlignment="1">
      <alignment horizontal="left" vertical="top" wrapText="1"/>
    </xf>
    <xf numFmtId="0" fontId="60" fillId="3" borderId="72" xfId="0" applyFont="1" applyFill="1" applyBorder="1" applyAlignment="1">
      <alignment horizontal="center" textRotation="90"/>
    </xf>
    <xf numFmtId="0" fontId="60" fillId="3" borderId="191" xfId="0" applyFont="1" applyFill="1" applyBorder="1" applyAlignment="1">
      <alignment horizontal="center" textRotation="90"/>
    </xf>
    <xf numFmtId="0" fontId="60" fillId="3" borderId="197" xfId="0" applyFont="1" applyFill="1" applyBorder="1" applyAlignment="1">
      <alignment horizontal="center" textRotation="90"/>
    </xf>
    <xf numFmtId="0" fontId="4" fillId="3" borderId="72" xfId="0" applyFont="1" applyFill="1" applyBorder="1" applyAlignment="1">
      <alignment horizontal="center" textRotation="90"/>
    </xf>
    <xf numFmtId="0" fontId="4" fillId="3" borderId="197" xfId="0" applyFont="1" applyFill="1" applyBorder="1" applyAlignment="1">
      <alignment horizontal="center" textRotation="90"/>
    </xf>
    <xf numFmtId="0" fontId="4" fillId="3" borderId="191" xfId="0" applyFont="1" applyFill="1" applyBorder="1" applyAlignment="1">
      <alignment horizontal="center" textRotation="90"/>
    </xf>
    <xf numFmtId="0" fontId="4" fillId="3" borderId="37" xfId="0" applyFont="1" applyFill="1" applyBorder="1" applyAlignment="1">
      <alignment horizontal="center" vertical="center"/>
    </xf>
    <xf numFmtId="0" fontId="4" fillId="3" borderId="38" xfId="0" applyFont="1" applyFill="1" applyBorder="1" applyAlignment="1">
      <alignment horizontal="center" vertical="center"/>
    </xf>
    <xf numFmtId="0" fontId="4" fillId="3" borderId="39" xfId="0" applyFont="1" applyFill="1" applyBorder="1" applyAlignment="1">
      <alignment horizontal="center" vertical="center"/>
    </xf>
    <xf numFmtId="0" fontId="4" fillId="3" borderId="37" xfId="0" applyFont="1" applyFill="1" applyBorder="1" applyAlignment="1">
      <alignment horizontal="center"/>
    </xf>
    <xf numFmtId="0" fontId="4" fillId="3" borderId="38" xfId="0" applyFont="1" applyFill="1" applyBorder="1" applyAlignment="1">
      <alignment horizontal="center"/>
    </xf>
    <xf numFmtId="0" fontId="4" fillId="3" borderId="39" xfId="0" applyFont="1" applyFill="1" applyBorder="1" applyAlignment="1">
      <alignment horizontal="center"/>
    </xf>
    <xf numFmtId="0" fontId="4" fillId="3" borderId="202" xfId="0" applyFont="1" applyFill="1" applyBorder="1" applyAlignment="1">
      <alignment horizontal="center"/>
    </xf>
    <xf numFmtId="0" fontId="4" fillId="3" borderId="201" xfId="0" applyFont="1" applyFill="1" applyBorder="1" applyAlignment="1">
      <alignment horizontal="center"/>
    </xf>
    <xf numFmtId="0" fontId="4" fillId="3" borderId="209" xfId="0" applyFont="1" applyFill="1" applyBorder="1" applyAlignment="1">
      <alignment horizontal="center"/>
    </xf>
    <xf numFmtId="0" fontId="4" fillId="3" borderId="203" xfId="0" applyFont="1" applyFill="1" applyBorder="1" applyAlignment="1">
      <alignment horizontal="center"/>
    </xf>
  </cellXfs>
  <cellStyles count="3">
    <cellStyle name="Currency" xfId="1" builtinId="4"/>
    <cellStyle name="Normal" xfId="0" builtinId="0"/>
    <cellStyle name="Percent" xfId="2" builtinId="5"/>
  </cellStyles>
  <dxfs count="100">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theme="0"/>
      </font>
    </dxf>
    <dxf>
      <font>
        <color rgb="FFFF0000"/>
      </font>
    </dxf>
    <dxf>
      <font>
        <color theme="0"/>
      </font>
    </dxf>
    <dxf>
      <font>
        <color theme="0"/>
      </font>
    </dxf>
    <dxf>
      <font>
        <color rgb="FFFF0000"/>
      </font>
    </dxf>
    <dxf>
      <font>
        <color theme="0"/>
      </font>
    </dxf>
    <dxf>
      <font>
        <color theme="0" tint="-0.1499679555650502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dxf>
    <dxf>
      <font>
        <color theme="0"/>
      </font>
    </dxf>
    <dxf>
      <font>
        <color rgb="FFFF0000"/>
      </font>
    </dxf>
    <dxf>
      <font>
        <color theme="0"/>
      </font>
    </dxf>
    <dxf>
      <font>
        <color rgb="FFFF000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theme="0"/>
      </font>
    </dxf>
  </dxfs>
  <tableStyles count="0" defaultTableStyle="TableStyleMedium2" defaultPivotStyle="PivotStyleLight16"/>
  <colors>
    <mruColors>
      <color rgb="FF0099CC"/>
      <color rgb="FF009999"/>
      <color rgb="FFD4EFA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19050</xdr:rowOff>
        </xdr:from>
        <xdr:to>
          <xdr:col>3</xdr:col>
          <xdr:colOff>38100</xdr:colOff>
          <xdr:row>10</xdr:row>
          <xdr:rowOff>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9525</xdr:rowOff>
        </xdr:from>
        <xdr:to>
          <xdr:col>3</xdr:col>
          <xdr:colOff>38100</xdr:colOff>
          <xdr:row>12</xdr:row>
          <xdr:rowOff>9525</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3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9525</xdr:rowOff>
        </xdr:from>
        <xdr:to>
          <xdr:col>3</xdr:col>
          <xdr:colOff>38100</xdr:colOff>
          <xdr:row>14</xdr:row>
          <xdr:rowOff>9525</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3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9525</xdr:rowOff>
        </xdr:from>
        <xdr:to>
          <xdr:col>3</xdr:col>
          <xdr:colOff>38100</xdr:colOff>
          <xdr:row>16</xdr:row>
          <xdr:rowOff>9525</xdr:rowOff>
        </xdr:to>
        <xdr:sp macro="" textlink="">
          <xdr:nvSpPr>
            <xdr:cNvPr id="4118" name="Check Box 22" hidden="1">
              <a:extLst>
                <a:ext uri="{63B3BB69-23CF-44E3-9099-C40C66FF867C}">
                  <a14:compatExt spid="_x0000_s4118"/>
                </a:ext>
                <a:ext uri="{FF2B5EF4-FFF2-40B4-BE49-F238E27FC236}">
                  <a16:creationId xmlns:a16="http://schemas.microsoft.com/office/drawing/2014/main" id="{00000000-0008-0000-0300-00001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9525</xdr:rowOff>
        </xdr:from>
        <xdr:to>
          <xdr:col>3</xdr:col>
          <xdr:colOff>38100</xdr:colOff>
          <xdr:row>18</xdr:row>
          <xdr:rowOff>9525</xdr:rowOff>
        </xdr:to>
        <xdr:sp macro="" textlink="">
          <xdr:nvSpPr>
            <xdr:cNvPr id="4120" name="Check Box 24" hidden="1">
              <a:extLst>
                <a:ext uri="{63B3BB69-23CF-44E3-9099-C40C66FF867C}">
                  <a14:compatExt spid="_x0000_s4120"/>
                </a:ext>
                <a:ext uri="{FF2B5EF4-FFF2-40B4-BE49-F238E27FC236}">
                  <a16:creationId xmlns:a16="http://schemas.microsoft.com/office/drawing/2014/main" id="{00000000-0008-0000-0300-00001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xdr:row>
          <xdr:rowOff>9525</xdr:rowOff>
        </xdr:from>
        <xdr:to>
          <xdr:col>3</xdr:col>
          <xdr:colOff>38100</xdr:colOff>
          <xdr:row>20</xdr:row>
          <xdr:rowOff>9525</xdr:rowOff>
        </xdr:to>
        <xdr:sp macro="" textlink="">
          <xdr:nvSpPr>
            <xdr:cNvPr id="4121" name="Check Box 25" hidden="1">
              <a:extLst>
                <a:ext uri="{63B3BB69-23CF-44E3-9099-C40C66FF867C}">
                  <a14:compatExt spid="_x0000_s4121"/>
                </a:ext>
                <a:ext uri="{FF2B5EF4-FFF2-40B4-BE49-F238E27FC236}">
                  <a16:creationId xmlns:a16="http://schemas.microsoft.com/office/drawing/2014/main" id="{00000000-0008-0000-0300-00001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xdr:row>
          <xdr:rowOff>9525</xdr:rowOff>
        </xdr:from>
        <xdr:to>
          <xdr:col>3</xdr:col>
          <xdr:colOff>38100</xdr:colOff>
          <xdr:row>22</xdr:row>
          <xdr:rowOff>9525</xdr:rowOff>
        </xdr:to>
        <xdr:sp macro="" textlink="">
          <xdr:nvSpPr>
            <xdr:cNvPr id="4122" name="Check Box 26" hidden="1">
              <a:extLst>
                <a:ext uri="{63B3BB69-23CF-44E3-9099-C40C66FF867C}">
                  <a14:compatExt spid="_x0000_s4122"/>
                </a:ext>
                <a:ext uri="{FF2B5EF4-FFF2-40B4-BE49-F238E27FC236}">
                  <a16:creationId xmlns:a16="http://schemas.microsoft.com/office/drawing/2014/main" id="{00000000-0008-0000-0300-00001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9525</xdr:rowOff>
        </xdr:from>
        <xdr:to>
          <xdr:col>3</xdr:col>
          <xdr:colOff>47625</xdr:colOff>
          <xdr:row>44</xdr:row>
          <xdr:rowOff>9525</xdr:rowOff>
        </xdr:to>
        <xdr:sp macro="" textlink="">
          <xdr:nvSpPr>
            <xdr:cNvPr id="4124" name="Check Box 28" hidden="1">
              <a:extLst>
                <a:ext uri="{63B3BB69-23CF-44E3-9099-C40C66FF867C}">
                  <a14:compatExt spid="_x0000_s4124"/>
                </a:ext>
                <a:ext uri="{FF2B5EF4-FFF2-40B4-BE49-F238E27FC236}">
                  <a16:creationId xmlns:a16="http://schemas.microsoft.com/office/drawing/2014/main" id="{00000000-0008-0000-0300-00001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40</xdr:row>
          <xdr:rowOff>9525</xdr:rowOff>
        </xdr:from>
        <xdr:to>
          <xdr:col>3</xdr:col>
          <xdr:colOff>47625</xdr:colOff>
          <xdr:row>42</xdr:row>
          <xdr:rowOff>9525</xdr:rowOff>
        </xdr:to>
        <xdr:sp macro="" textlink="">
          <xdr:nvSpPr>
            <xdr:cNvPr id="4125" name="Check Box 29" hidden="1">
              <a:extLst>
                <a:ext uri="{63B3BB69-23CF-44E3-9099-C40C66FF867C}">
                  <a14:compatExt spid="_x0000_s4125"/>
                </a:ext>
                <a:ext uri="{FF2B5EF4-FFF2-40B4-BE49-F238E27FC236}">
                  <a16:creationId xmlns:a16="http://schemas.microsoft.com/office/drawing/2014/main" id="{00000000-0008-0000-0300-00001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38</xdr:row>
          <xdr:rowOff>9525</xdr:rowOff>
        </xdr:from>
        <xdr:to>
          <xdr:col>3</xdr:col>
          <xdr:colOff>47625</xdr:colOff>
          <xdr:row>40</xdr:row>
          <xdr:rowOff>9525</xdr:rowOff>
        </xdr:to>
        <xdr:sp macro="" textlink="">
          <xdr:nvSpPr>
            <xdr:cNvPr id="4126" name="Check Box 30" hidden="1">
              <a:extLst>
                <a:ext uri="{63B3BB69-23CF-44E3-9099-C40C66FF867C}">
                  <a14:compatExt spid="_x0000_s4126"/>
                </a:ext>
                <a:ext uri="{FF2B5EF4-FFF2-40B4-BE49-F238E27FC236}">
                  <a16:creationId xmlns:a16="http://schemas.microsoft.com/office/drawing/2014/main" id="{00000000-0008-0000-0300-00001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xdr:row>
          <xdr:rowOff>9525</xdr:rowOff>
        </xdr:from>
        <xdr:to>
          <xdr:col>3</xdr:col>
          <xdr:colOff>38100</xdr:colOff>
          <xdr:row>24</xdr:row>
          <xdr:rowOff>9525</xdr:rowOff>
        </xdr:to>
        <xdr:sp macro="" textlink="">
          <xdr:nvSpPr>
            <xdr:cNvPr id="4127" name="Check Box 31" hidden="1">
              <a:extLst>
                <a:ext uri="{63B3BB69-23CF-44E3-9099-C40C66FF867C}">
                  <a14:compatExt spid="_x0000_s4127"/>
                </a:ext>
                <a:ext uri="{FF2B5EF4-FFF2-40B4-BE49-F238E27FC236}">
                  <a16:creationId xmlns:a16="http://schemas.microsoft.com/office/drawing/2014/main" id="{00000000-0008-0000-0300-00001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xdr:row>
          <xdr:rowOff>9525</xdr:rowOff>
        </xdr:from>
        <xdr:to>
          <xdr:col>3</xdr:col>
          <xdr:colOff>38100</xdr:colOff>
          <xdr:row>26</xdr:row>
          <xdr:rowOff>9525</xdr:rowOff>
        </xdr:to>
        <xdr:sp macro="" textlink="">
          <xdr:nvSpPr>
            <xdr:cNvPr id="4128" name="Check Box 32" hidden="1">
              <a:extLst>
                <a:ext uri="{63B3BB69-23CF-44E3-9099-C40C66FF867C}">
                  <a14:compatExt spid="_x0000_s4128"/>
                </a:ext>
                <a:ext uri="{FF2B5EF4-FFF2-40B4-BE49-F238E27FC236}">
                  <a16:creationId xmlns:a16="http://schemas.microsoft.com/office/drawing/2014/main" id="{00000000-0008-0000-0300-00002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33</xdr:row>
          <xdr:rowOff>0</xdr:rowOff>
        </xdr:from>
        <xdr:to>
          <xdr:col>3</xdr:col>
          <xdr:colOff>38100</xdr:colOff>
          <xdr:row>35</xdr:row>
          <xdr:rowOff>0</xdr:rowOff>
        </xdr:to>
        <xdr:sp macro="" textlink="">
          <xdr:nvSpPr>
            <xdr:cNvPr id="4130" name="Check Box 34" hidden="1">
              <a:extLst>
                <a:ext uri="{63B3BB69-23CF-44E3-9099-C40C66FF867C}">
                  <a14:compatExt spid="_x0000_s4130"/>
                </a:ext>
                <a:ext uri="{FF2B5EF4-FFF2-40B4-BE49-F238E27FC236}">
                  <a16:creationId xmlns:a16="http://schemas.microsoft.com/office/drawing/2014/main" id="{00000000-0008-0000-0300-00002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33</xdr:row>
          <xdr:rowOff>0</xdr:rowOff>
        </xdr:from>
        <xdr:to>
          <xdr:col>3</xdr:col>
          <xdr:colOff>38100</xdr:colOff>
          <xdr:row>35</xdr:row>
          <xdr:rowOff>0</xdr:rowOff>
        </xdr:to>
        <xdr:sp macro="" textlink="">
          <xdr:nvSpPr>
            <xdr:cNvPr id="4131" name="Check Box 35" hidden="1">
              <a:extLst>
                <a:ext uri="{63B3BB69-23CF-44E3-9099-C40C66FF867C}">
                  <a14:compatExt spid="_x0000_s4131"/>
                </a:ext>
                <a:ext uri="{FF2B5EF4-FFF2-40B4-BE49-F238E27FC236}">
                  <a16:creationId xmlns:a16="http://schemas.microsoft.com/office/drawing/2014/main" id="{00000000-0008-0000-0300-00002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33</xdr:row>
          <xdr:rowOff>9525</xdr:rowOff>
        </xdr:from>
        <xdr:to>
          <xdr:col>3</xdr:col>
          <xdr:colOff>38100</xdr:colOff>
          <xdr:row>35</xdr:row>
          <xdr:rowOff>9525</xdr:rowOff>
        </xdr:to>
        <xdr:sp macro="" textlink="">
          <xdr:nvSpPr>
            <xdr:cNvPr id="4132" name="Check Box 36" hidden="1">
              <a:extLst>
                <a:ext uri="{63B3BB69-23CF-44E3-9099-C40C66FF867C}">
                  <a14:compatExt spid="_x0000_s4132"/>
                </a:ext>
                <a:ext uri="{FF2B5EF4-FFF2-40B4-BE49-F238E27FC236}">
                  <a16:creationId xmlns:a16="http://schemas.microsoft.com/office/drawing/2014/main" id="{00000000-0008-0000-0300-00002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xdr:row>
          <xdr:rowOff>9525</xdr:rowOff>
        </xdr:from>
        <xdr:to>
          <xdr:col>3</xdr:col>
          <xdr:colOff>38100</xdr:colOff>
          <xdr:row>38</xdr:row>
          <xdr:rowOff>9525</xdr:rowOff>
        </xdr:to>
        <xdr:sp macro="" textlink="">
          <xdr:nvSpPr>
            <xdr:cNvPr id="4133" name="Check Box 37" hidden="1">
              <a:extLst>
                <a:ext uri="{63B3BB69-23CF-44E3-9099-C40C66FF867C}">
                  <a14:compatExt spid="_x0000_s4133"/>
                </a:ext>
                <a:ext uri="{FF2B5EF4-FFF2-40B4-BE49-F238E27FC236}">
                  <a16:creationId xmlns:a16="http://schemas.microsoft.com/office/drawing/2014/main" id="{00000000-0008-0000-0300-00002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30</xdr:row>
          <xdr:rowOff>228600</xdr:rowOff>
        </xdr:from>
        <xdr:to>
          <xdr:col>3</xdr:col>
          <xdr:colOff>38100</xdr:colOff>
          <xdr:row>32</xdr:row>
          <xdr:rowOff>9525</xdr:rowOff>
        </xdr:to>
        <xdr:sp macro="" textlink="">
          <xdr:nvSpPr>
            <xdr:cNvPr id="4134" name="Check Box 38" hidden="1">
              <a:extLst>
                <a:ext uri="{63B3BB69-23CF-44E3-9099-C40C66FF867C}">
                  <a14:compatExt spid="_x0000_s4134"/>
                </a:ext>
                <a:ext uri="{FF2B5EF4-FFF2-40B4-BE49-F238E27FC236}">
                  <a16:creationId xmlns:a16="http://schemas.microsoft.com/office/drawing/2014/main" id="{00000000-0008-0000-0300-00002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xdr:row>
          <xdr:rowOff>228600</xdr:rowOff>
        </xdr:from>
        <xdr:to>
          <xdr:col>3</xdr:col>
          <xdr:colOff>38100</xdr:colOff>
          <xdr:row>30</xdr:row>
          <xdr:rowOff>9525</xdr:rowOff>
        </xdr:to>
        <xdr:sp macro="" textlink="">
          <xdr:nvSpPr>
            <xdr:cNvPr id="4135" name="Check Box 39" hidden="1">
              <a:extLst>
                <a:ext uri="{63B3BB69-23CF-44E3-9099-C40C66FF867C}">
                  <a14:compatExt spid="_x0000_s4135"/>
                </a:ext>
                <a:ext uri="{FF2B5EF4-FFF2-40B4-BE49-F238E27FC236}">
                  <a16:creationId xmlns:a16="http://schemas.microsoft.com/office/drawing/2014/main" id="{00000000-0008-0000-0300-00002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2875336</xdr:colOff>
      <xdr:row>28</xdr:row>
      <xdr:rowOff>163810</xdr:rowOff>
    </xdr:from>
    <xdr:to>
      <xdr:col>4</xdr:col>
      <xdr:colOff>4411662</xdr:colOff>
      <xdr:row>30</xdr:row>
      <xdr:rowOff>16261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269068" y="3476549"/>
          <a:ext cx="1529976" cy="2430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3552</xdr:colOff>
      <xdr:row>104</xdr:row>
      <xdr:rowOff>130366</xdr:rowOff>
    </xdr:from>
    <xdr:to>
      <xdr:col>15</xdr:col>
      <xdr:colOff>181774</xdr:colOff>
      <xdr:row>132</xdr:row>
      <xdr:rowOff>113327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835527" y="19428016"/>
          <a:ext cx="7490247" cy="5050262"/>
        </a:xfrm>
        <a:prstGeom prst="rect">
          <a:avLst/>
        </a:prstGeom>
      </xdr:spPr>
    </xdr:pic>
    <xdr:clientData/>
  </xdr:twoCellAnchor>
  <xdr:twoCellAnchor editAs="oneCell">
    <xdr:from>
      <xdr:col>3</xdr:col>
      <xdr:colOff>387645</xdr:colOff>
      <xdr:row>154</xdr:row>
      <xdr:rowOff>7357</xdr:rowOff>
    </xdr:from>
    <xdr:to>
      <xdr:col>17</xdr:col>
      <xdr:colOff>94615</xdr:colOff>
      <xdr:row>166</xdr:row>
      <xdr:rowOff>155058</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2219620" y="28356932"/>
          <a:ext cx="8238195" cy="2316225"/>
        </a:xfrm>
        <a:prstGeom prst="rect">
          <a:avLst/>
        </a:prstGeom>
      </xdr:spPr>
    </xdr:pic>
    <xdr:clientData/>
  </xdr:twoCellAnchor>
  <xdr:twoCellAnchor editAs="oneCell">
    <xdr:from>
      <xdr:col>3</xdr:col>
      <xdr:colOff>83415</xdr:colOff>
      <xdr:row>175</xdr:row>
      <xdr:rowOff>70682</xdr:rowOff>
    </xdr:from>
    <xdr:to>
      <xdr:col>21</xdr:col>
      <xdr:colOff>105960</xdr:colOff>
      <xdr:row>189</xdr:row>
      <xdr:rowOff>152876</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915390" y="32214382"/>
          <a:ext cx="10992170" cy="2619018"/>
        </a:xfrm>
        <a:prstGeom prst="rect">
          <a:avLst/>
        </a:prstGeom>
      </xdr:spPr>
    </xdr:pic>
    <xdr:clientData/>
  </xdr:twoCellAnchor>
  <xdr:twoCellAnchor editAs="oneCell">
    <xdr:from>
      <xdr:col>3</xdr:col>
      <xdr:colOff>176356</xdr:colOff>
      <xdr:row>194</xdr:row>
      <xdr:rowOff>134797</xdr:rowOff>
    </xdr:from>
    <xdr:to>
      <xdr:col>21</xdr:col>
      <xdr:colOff>9301</xdr:colOff>
      <xdr:row>208</xdr:row>
      <xdr:rowOff>160102</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2008331" y="35720197"/>
          <a:ext cx="10802570" cy="2558955"/>
        </a:xfrm>
        <a:prstGeom prst="rect">
          <a:avLst/>
        </a:prstGeom>
      </xdr:spPr>
    </xdr:pic>
    <xdr:clientData/>
  </xdr:twoCellAnchor>
  <xdr:twoCellAnchor editAs="oneCell">
    <xdr:from>
      <xdr:col>3</xdr:col>
      <xdr:colOff>225124</xdr:colOff>
      <xdr:row>213</xdr:row>
      <xdr:rowOff>138546</xdr:rowOff>
    </xdr:from>
    <xdr:to>
      <xdr:col>20</xdr:col>
      <xdr:colOff>217238</xdr:colOff>
      <xdr:row>242</xdr:row>
      <xdr:rowOff>111818</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2050749" y="39165646"/>
          <a:ext cx="10358489" cy="5218372"/>
        </a:xfrm>
        <a:prstGeom prst="rect">
          <a:avLst/>
        </a:prstGeom>
      </xdr:spPr>
    </xdr:pic>
    <xdr:clientData/>
  </xdr:twoCellAnchor>
  <xdr:twoCellAnchor editAs="oneCell">
    <xdr:from>
      <xdr:col>3</xdr:col>
      <xdr:colOff>294409</xdr:colOff>
      <xdr:row>246</xdr:row>
      <xdr:rowOff>155864</xdr:rowOff>
    </xdr:from>
    <xdr:to>
      <xdr:col>17</xdr:col>
      <xdr:colOff>237164</xdr:colOff>
      <xdr:row>280</xdr:row>
      <xdr:rowOff>67773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2126384" y="45155139"/>
          <a:ext cx="8473980" cy="6061885"/>
        </a:xfrm>
        <a:prstGeom prst="rect">
          <a:avLst/>
        </a:prstGeom>
      </xdr:spPr>
    </xdr:pic>
    <xdr:clientData/>
  </xdr:twoCellAnchor>
  <xdr:twoCellAnchor editAs="oneCell">
    <xdr:from>
      <xdr:col>4</xdr:col>
      <xdr:colOff>66411</xdr:colOff>
      <xdr:row>285</xdr:row>
      <xdr:rowOff>159039</xdr:rowOff>
    </xdr:from>
    <xdr:to>
      <xdr:col>16</xdr:col>
      <xdr:colOff>397030</xdr:colOff>
      <xdr:row>309</xdr:row>
      <xdr:rowOff>103505</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a:stretch>
          <a:fillRect/>
        </a:stretch>
      </xdr:blipFill>
      <xdr:spPr>
        <a:xfrm>
          <a:off x="2507986" y="52216339"/>
          <a:ext cx="7642644" cy="4284691"/>
        </a:xfrm>
        <a:prstGeom prst="rect">
          <a:avLst/>
        </a:prstGeom>
      </xdr:spPr>
    </xdr:pic>
    <xdr:clientData/>
  </xdr:twoCellAnchor>
  <xdr:twoCellAnchor editAs="oneCell">
    <xdr:from>
      <xdr:col>4</xdr:col>
      <xdr:colOff>302382</xdr:colOff>
      <xdr:row>315</xdr:row>
      <xdr:rowOff>152689</xdr:rowOff>
    </xdr:from>
    <xdr:to>
      <xdr:col>18</xdr:col>
      <xdr:colOff>93713</xdr:colOff>
      <xdr:row>333</xdr:row>
      <xdr:rowOff>28306</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8"/>
        <a:stretch>
          <a:fillRect/>
        </a:stretch>
      </xdr:blipFill>
      <xdr:spPr>
        <a:xfrm>
          <a:off x="2740782" y="57636064"/>
          <a:ext cx="8325731" cy="3133168"/>
        </a:xfrm>
        <a:prstGeom prst="rect">
          <a:avLst/>
        </a:prstGeom>
      </xdr:spPr>
    </xdr:pic>
    <xdr:clientData/>
  </xdr:twoCellAnchor>
  <xdr:twoCellAnchor editAs="oneCell">
    <xdr:from>
      <xdr:col>5</xdr:col>
      <xdr:colOff>118052</xdr:colOff>
      <xdr:row>342</xdr:row>
      <xdr:rowOff>58976</xdr:rowOff>
    </xdr:from>
    <xdr:to>
      <xdr:col>20</xdr:col>
      <xdr:colOff>125508</xdr:colOff>
      <xdr:row>354</xdr:row>
      <xdr:rowOff>155506</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a:stretch>
          <a:fillRect/>
        </a:stretch>
      </xdr:blipFill>
      <xdr:spPr>
        <a:xfrm>
          <a:off x="3169227" y="62428676"/>
          <a:ext cx="9148281" cy="2268230"/>
        </a:xfrm>
        <a:prstGeom prst="rect">
          <a:avLst/>
        </a:prstGeom>
      </xdr:spPr>
    </xdr:pic>
    <xdr:clientData/>
  </xdr:twoCellAnchor>
  <xdr:twoCellAnchor editAs="oneCell">
    <xdr:from>
      <xdr:col>5</xdr:col>
      <xdr:colOff>86800</xdr:colOff>
      <xdr:row>361</xdr:row>
      <xdr:rowOff>107083</xdr:rowOff>
    </xdr:from>
    <xdr:to>
      <xdr:col>15</xdr:col>
      <xdr:colOff>581756</xdr:colOff>
      <xdr:row>387</xdr:row>
      <xdr:rowOff>7695</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0"/>
        <a:stretch>
          <a:fillRect/>
        </a:stretch>
      </xdr:blipFill>
      <xdr:spPr>
        <a:xfrm>
          <a:off x="3131625" y="65912133"/>
          <a:ext cx="6594131" cy="4609137"/>
        </a:xfrm>
        <a:prstGeom prst="rect">
          <a:avLst/>
        </a:prstGeom>
      </xdr:spPr>
    </xdr:pic>
    <xdr:clientData/>
  </xdr:twoCellAnchor>
  <xdr:twoCellAnchor editAs="oneCell">
    <xdr:from>
      <xdr:col>5</xdr:col>
      <xdr:colOff>138545</xdr:colOff>
      <xdr:row>395</xdr:row>
      <xdr:rowOff>61141</xdr:rowOff>
    </xdr:from>
    <xdr:to>
      <xdr:col>16</xdr:col>
      <xdr:colOff>505064</xdr:colOff>
      <xdr:row>411</xdr:row>
      <xdr:rowOff>65621</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1"/>
        <a:stretch>
          <a:fillRect/>
        </a:stretch>
      </xdr:blipFill>
      <xdr:spPr>
        <a:xfrm>
          <a:off x="3189720" y="72025691"/>
          <a:ext cx="7068944" cy="2896905"/>
        </a:xfrm>
        <a:prstGeom prst="rect">
          <a:avLst/>
        </a:prstGeom>
      </xdr:spPr>
    </xdr:pic>
    <xdr:clientData/>
  </xdr:twoCellAnchor>
  <xdr:twoCellAnchor editAs="oneCell">
    <xdr:from>
      <xdr:col>5</xdr:col>
      <xdr:colOff>183247</xdr:colOff>
      <xdr:row>418</xdr:row>
      <xdr:rowOff>48779</xdr:rowOff>
    </xdr:from>
    <xdr:to>
      <xdr:col>15</xdr:col>
      <xdr:colOff>10657</xdr:colOff>
      <xdr:row>448</xdr:row>
      <xdr:rowOff>101962</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2"/>
        <a:stretch>
          <a:fillRect/>
        </a:stretch>
      </xdr:blipFill>
      <xdr:spPr>
        <a:xfrm>
          <a:off x="3228072" y="76169404"/>
          <a:ext cx="5926585" cy="5485608"/>
        </a:xfrm>
        <a:prstGeom prst="rect">
          <a:avLst/>
        </a:prstGeom>
      </xdr:spPr>
    </xdr:pic>
    <xdr:clientData/>
  </xdr:twoCellAnchor>
  <xdr:twoCellAnchor editAs="oneCell">
    <xdr:from>
      <xdr:col>5</xdr:col>
      <xdr:colOff>324355</xdr:colOff>
      <xdr:row>454</xdr:row>
      <xdr:rowOff>135370</xdr:rowOff>
    </xdr:from>
    <xdr:to>
      <xdr:col>12</xdr:col>
      <xdr:colOff>312244</xdr:colOff>
      <xdr:row>470</xdr:row>
      <xdr:rowOff>83296</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3"/>
        <a:stretch>
          <a:fillRect/>
        </a:stretch>
      </xdr:blipFill>
      <xdr:spPr>
        <a:xfrm>
          <a:off x="3372355" y="82774270"/>
          <a:ext cx="4255089" cy="2843526"/>
        </a:xfrm>
        <a:prstGeom prst="rect">
          <a:avLst/>
        </a:prstGeom>
      </xdr:spPr>
    </xdr:pic>
    <xdr:clientData/>
  </xdr:twoCellAnchor>
  <xdr:twoCellAnchor editAs="oneCell">
    <xdr:from>
      <xdr:col>4</xdr:col>
      <xdr:colOff>484910</xdr:colOff>
      <xdr:row>474</xdr:row>
      <xdr:rowOff>155863</xdr:rowOff>
    </xdr:from>
    <xdr:to>
      <xdr:col>13</xdr:col>
      <xdr:colOff>115396</xdr:colOff>
      <xdr:row>484</xdr:row>
      <xdr:rowOff>106584</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4"/>
        <a:stretch>
          <a:fillRect/>
        </a:stretch>
      </xdr:blipFill>
      <xdr:spPr>
        <a:xfrm>
          <a:off x="2926485" y="86417438"/>
          <a:ext cx="5113711" cy="1757296"/>
        </a:xfrm>
        <a:prstGeom prst="rect">
          <a:avLst/>
        </a:prstGeom>
      </xdr:spPr>
    </xdr:pic>
    <xdr:clientData/>
  </xdr:twoCellAnchor>
  <xdr:twoCellAnchor editAs="oneCell">
    <xdr:from>
      <xdr:col>4</xdr:col>
      <xdr:colOff>504032</xdr:colOff>
      <xdr:row>489</xdr:row>
      <xdr:rowOff>144895</xdr:rowOff>
    </xdr:from>
    <xdr:to>
      <xdr:col>16</xdr:col>
      <xdr:colOff>274430</xdr:colOff>
      <xdr:row>509</xdr:row>
      <xdr:rowOff>121933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5"/>
        <a:stretch>
          <a:fillRect/>
        </a:stretch>
      </xdr:blipFill>
      <xdr:spPr>
        <a:xfrm>
          <a:off x="2945607" y="89114745"/>
          <a:ext cx="7082423" cy="3599713"/>
        </a:xfrm>
        <a:prstGeom prst="rect">
          <a:avLst/>
        </a:prstGeom>
      </xdr:spPr>
    </xdr:pic>
    <xdr:clientData/>
  </xdr:twoCellAnchor>
  <xdr:twoCellAnchor editAs="oneCell">
    <xdr:from>
      <xdr:col>4</xdr:col>
      <xdr:colOff>502228</xdr:colOff>
      <xdr:row>517</xdr:row>
      <xdr:rowOff>82622</xdr:rowOff>
    </xdr:from>
    <xdr:to>
      <xdr:col>16</xdr:col>
      <xdr:colOff>36928</xdr:colOff>
      <xdr:row>537</xdr:row>
      <xdr:rowOff>9660</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6"/>
        <a:stretch>
          <a:fillRect/>
        </a:stretch>
      </xdr:blipFill>
      <xdr:spPr>
        <a:xfrm>
          <a:off x="2943803" y="94126122"/>
          <a:ext cx="6846725" cy="3543363"/>
        </a:xfrm>
        <a:prstGeom prst="rect">
          <a:avLst/>
        </a:prstGeom>
      </xdr:spPr>
    </xdr:pic>
    <xdr:clientData/>
  </xdr:twoCellAnchor>
  <xdr:twoCellAnchor editAs="oneCell">
    <xdr:from>
      <xdr:col>4</xdr:col>
      <xdr:colOff>321999</xdr:colOff>
      <xdr:row>543</xdr:row>
      <xdr:rowOff>83416</xdr:rowOff>
    </xdr:from>
    <xdr:to>
      <xdr:col>19</xdr:col>
      <xdr:colOff>444550</xdr:colOff>
      <xdr:row>553</xdr:row>
      <xdr:rowOff>141720</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7"/>
        <a:stretch>
          <a:fillRect/>
        </a:stretch>
      </xdr:blipFill>
      <xdr:spPr>
        <a:xfrm>
          <a:off x="2760399" y="98832266"/>
          <a:ext cx="9266551" cy="1864879"/>
        </a:xfrm>
        <a:prstGeom prst="rect">
          <a:avLst/>
        </a:prstGeom>
      </xdr:spPr>
    </xdr:pic>
    <xdr:clientData/>
  </xdr:twoCellAnchor>
  <xdr:twoCellAnchor editAs="oneCell">
    <xdr:from>
      <xdr:col>5</xdr:col>
      <xdr:colOff>0</xdr:colOff>
      <xdr:row>561</xdr:row>
      <xdr:rowOff>0</xdr:rowOff>
    </xdr:from>
    <xdr:to>
      <xdr:col>18</xdr:col>
      <xdr:colOff>12291</xdr:colOff>
      <xdr:row>577</xdr:row>
      <xdr:rowOff>152900</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8"/>
        <a:stretch>
          <a:fillRect/>
        </a:stretch>
      </xdr:blipFill>
      <xdr:spPr>
        <a:xfrm>
          <a:off x="3048000" y="102003225"/>
          <a:ext cx="7937091" cy="3048499"/>
        </a:xfrm>
        <a:prstGeom prst="rect">
          <a:avLst/>
        </a:prstGeom>
      </xdr:spPr>
    </xdr:pic>
    <xdr:clientData/>
  </xdr:twoCellAnchor>
  <xdr:twoCellAnchor editAs="oneCell">
    <xdr:from>
      <xdr:col>5</xdr:col>
      <xdr:colOff>0</xdr:colOff>
      <xdr:row>583</xdr:row>
      <xdr:rowOff>0</xdr:rowOff>
    </xdr:from>
    <xdr:to>
      <xdr:col>14</xdr:col>
      <xdr:colOff>563821</xdr:colOff>
      <xdr:row>596</xdr:row>
      <xdr:rowOff>69272</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9"/>
        <a:stretch>
          <a:fillRect/>
        </a:stretch>
      </xdr:blipFill>
      <xdr:spPr>
        <a:xfrm>
          <a:off x="3048000" y="106070400"/>
          <a:ext cx="6050221" cy="2421947"/>
        </a:xfrm>
        <a:prstGeom prst="rect">
          <a:avLst/>
        </a:prstGeom>
      </xdr:spPr>
    </xdr:pic>
    <xdr:clientData/>
  </xdr:twoCellAnchor>
  <xdr:twoCellAnchor editAs="oneCell">
    <xdr:from>
      <xdr:col>4</xdr:col>
      <xdr:colOff>436129</xdr:colOff>
      <xdr:row>602</xdr:row>
      <xdr:rowOff>157300</xdr:rowOff>
    </xdr:from>
    <xdr:to>
      <xdr:col>16</xdr:col>
      <xdr:colOff>181821</xdr:colOff>
      <xdr:row>617</xdr:row>
      <xdr:rowOff>1324</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0"/>
        <a:stretch>
          <a:fillRect/>
        </a:stretch>
      </xdr:blipFill>
      <xdr:spPr>
        <a:xfrm>
          <a:off x="2874529" y="109669400"/>
          <a:ext cx="7060892" cy="2555473"/>
        </a:xfrm>
        <a:prstGeom prst="rect">
          <a:avLst/>
        </a:prstGeom>
      </xdr:spPr>
    </xdr:pic>
    <xdr:clientData/>
  </xdr:twoCellAnchor>
  <xdr:twoCellAnchor editAs="oneCell">
    <xdr:from>
      <xdr:col>3</xdr:col>
      <xdr:colOff>502227</xdr:colOff>
      <xdr:row>676</xdr:row>
      <xdr:rowOff>116760</xdr:rowOff>
    </xdr:from>
    <xdr:to>
      <xdr:col>15</xdr:col>
      <xdr:colOff>247041</xdr:colOff>
      <xdr:row>683</xdr:row>
      <xdr:rowOff>26877</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1"/>
        <a:stretch>
          <a:fillRect/>
        </a:stretch>
      </xdr:blipFill>
      <xdr:spPr>
        <a:xfrm>
          <a:off x="2334202" y="123017835"/>
          <a:ext cx="7056839" cy="1176942"/>
        </a:xfrm>
        <a:prstGeom prst="rect">
          <a:avLst/>
        </a:prstGeom>
      </xdr:spPr>
    </xdr:pic>
    <xdr:clientData/>
  </xdr:twoCellAnchor>
  <xdr:twoCellAnchor editAs="oneCell">
    <xdr:from>
      <xdr:col>4</xdr:col>
      <xdr:colOff>526903</xdr:colOff>
      <xdr:row>631</xdr:row>
      <xdr:rowOff>141692</xdr:rowOff>
    </xdr:from>
    <xdr:to>
      <xdr:col>12</xdr:col>
      <xdr:colOff>465174</xdr:colOff>
      <xdr:row>649</xdr:row>
      <xdr:rowOff>116277</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22"/>
        <a:stretch>
          <a:fillRect/>
        </a:stretch>
      </xdr:blipFill>
      <xdr:spPr>
        <a:xfrm>
          <a:off x="2962128" y="114902067"/>
          <a:ext cx="4818246" cy="3228961"/>
        </a:xfrm>
        <a:prstGeom prst="rect">
          <a:avLst/>
        </a:prstGeom>
      </xdr:spPr>
    </xdr:pic>
    <xdr:clientData/>
  </xdr:twoCellAnchor>
  <xdr:twoCellAnchor editAs="oneCell">
    <xdr:from>
      <xdr:col>4</xdr:col>
      <xdr:colOff>376969</xdr:colOff>
      <xdr:row>652</xdr:row>
      <xdr:rowOff>94954</xdr:rowOff>
    </xdr:from>
    <xdr:to>
      <xdr:col>12</xdr:col>
      <xdr:colOff>428078</xdr:colOff>
      <xdr:row>671</xdr:row>
      <xdr:rowOff>162410</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3"/>
        <a:stretch>
          <a:fillRect/>
        </a:stretch>
      </xdr:blipFill>
      <xdr:spPr>
        <a:xfrm>
          <a:off x="2812194" y="118652629"/>
          <a:ext cx="4931084" cy="3505980"/>
        </a:xfrm>
        <a:prstGeom prst="rect">
          <a:avLst/>
        </a:prstGeom>
      </xdr:spPr>
    </xdr:pic>
    <xdr:clientData/>
  </xdr:twoCellAnchor>
  <xdr:twoCellAnchor editAs="oneCell">
    <xdr:from>
      <xdr:col>4</xdr:col>
      <xdr:colOff>487326</xdr:colOff>
      <xdr:row>622</xdr:row>
      <xdr:rowOff>11076</xdr:rowOff>
    </xdr:from>
    <xdr:to>
      <xdr:col>13</xdr:col>
      <xdr:colOff>534803</xdr:colOff>
      <xdr:row>627</xdr:row>
      <xdr:rowOff>36874</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4"/>
        <a:stretch>
          <a:fillRect/>
        </a:stretch>
      </xdr:blipFill>
      <xdr:spPr>
        <a:xfrm>
          <a:off x="2922551" y="113136326"/>
          <a:ext cx="5537052" cy="933847"/>
        </a:xfrm>
        <a:prstGeom prst="rect">
          <a:avLst/>
        </a:prstGeom>
      </xdr:spPr>
    </xdr:pic>
    <xdr:clientData/>
  </xdr:twoCellAnchor>
  <xdr:twoCellAnchor editAs="oneCell">
    <xdr:from>
      <xdr:col>3</xdr:col>
      <xdr:colOff>546394</xdr:colOff>
      <xdr:row>686</xdr:row>
      <xdr:rowOff>7384</xdr:rowOff>
    </xdr:from>
    <xdr:to>
      <xdr:col>12</xdr:col>
      <xdr:colOff>104405</xdr:colOff>
      <xdr:row>689</xdr:row>
      <xdr:rowOff>73510</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25"/>
        <a:stretch>
          <a:fillRect/>
        </a:stretch>
      </xdr:blipFill>
      <xdr:spPr>
        <a:xfrm>
          <a:off x="2372019" y="124721384"/>
          <a:ext cx="5047586" cy="605876"/>
        </a:xfrm>
        <a:prstGeom prst="rect">
          <a:avLst/>
        </a:prstGeom>
      </xdr:spPr>
    </xdr:pic>
    <xdr:clientData/>
  </xdr:twoCellAnchor>
  <xdr:twoCellAnchor editAs="oneCell">
    <xdr:from>
      <xdr:col>4</xdr:col>
      <xdr:colOff>68004</xdr:colOff>
      <xdr:row>35</xdr:row>
      <xdr:rowOff>139258</xdr:rowOff>
    </xdr:from>
    <xdr:to>
      <xdr:col>10</xdr:col>
      <xdr:colOff>511476</xdr:colOff>
      <xdr:row>57</xdr:row>
      <xdr:rowOff>18431</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26"/>
        <a:stretch>
          <a:fillRect/>
        </a:stretch>
      </xdr:blipFill>
      <xdr:spPr>
        <a:xfrm>
          <a:off x="2503229" y="6590858"/>
          <a:ext cx="4104247" cy="3857448"/>
        </a:xfrm>
        <a:prstGeom prst="rect">
          <a:avLst/>
        </a:prstGeom>
      </xdr:spPr>
    </xdr:pic>
    <xdr:clientData/>
  </xdr:twoCellAnchor>
  <xdr:twoCellAnchor editAs="oneCell">
    <xdr:from>
      <xdr:col>2</xdr:col>
      <xdr:colOff>151883</xdr:colOff>
      <xdr:row>4</xdr:row>
      <xdr:rowOff>122746</xdr:rowOff>
    </xdr:from>
    <xdr:to>
      <xdr:col>13</xdr:col>
      <xdr:colOff>200432</xdr:colOff>
      <xdr:row>32</xdr:row>
      <xdr:rowOff>47923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27"/>
        <a:stretch>
          <a:fillRect/>
        </a:stretch>
      </xdr:blipFill>
      <xdr:spPr>
        <a:xfrm>
          <a:off x="1371083" y="906971"/>
          <a:ext cx="6754149" cy="4989302"/>
        </a:xfrm>
        <a:prstGeom prst="rect">
          <a:avLst/>
        </a:prstGeom>
      </xdr:spPr>
    </xdr:pic>
    <xdr:clientData/>
  </xdr:twoCellAnchor>
  <xdr:twoCellAnchor editAs="oneCell">
    <xdr:from>
      <xdr:col>2</xdr:col>
      <xdr:colOff>485264</xdr:colOff>
      <xdr:row>81</xdr:row>
      <xdr:rowOff>6820</xdr:rowOff>
    </xdr:from>
    <xdr:to>
      <xdr:col>10</xdr:col>
      <xdr:colOff>276889</xdr:colOff>
      <xdr:row>101</xdr:row>
      <xdr:rowOff>123222</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28"/>
        <a:stretch>
          <a:fillRect/>
        </a:stretch>
      </xdr:blipFill>
      <xdr:spPr>
        <a:xfrm>
          <a:off x="1707639" y="15145220"/>
          <a:ext cx="4665250" cy="3732728"/>
        </a:xfrm>
        <a:prstGeom prst="rect">
          <a:avLst/>
        </a:prstGeom>
      </xdr:spPr>
    </xdr:pic>
    <xdr:clientData/>
  </xdr:twoCellAnchor>
  <xdr:twoCellAnchor editAs="oneCell">
    <xdr:from>
      <xdr:col>3</xdr:col>
      <xdr:colOff>94955</xdr:colOff>
      <xdr:row>136</xdr:row>
      <xdr:rowOff>6598</xdr:rowOff>
    </xdr:from>
    <xdr:to>
      <xdr:col>16</xdr:col>
      <xdr:colOff>227463</xdr:colOff>
      <xdr:row>147</xdr:row>
      <xdr:rowOff>84221</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29"/>
        <a:stretch>
          <a:fillRect/>
        </a:stretch>
      </xdr:blipFill>
      <xdr:spPr>
        <a:xfrm>
          <a:off x="1923755" y="25098623"/>
          <a:ext cx="8057308" cy="2065173"/>
        </a:xfrm>
        <a:prstGeom prst="rect">
          <a:avLst/>
        </a:prstGeom>
      </xdr:spPr>
    </xdr:pic>
    <xdr:clientData/>
  </xdr:twoCellAnchor>
  <xdr:twoCellAnchor editAs="oneCell">
    <xdr:from>
      <xdr:col>3</xdr:col>
      <xdr:colOff>318016</xdr:colOff>
      <xdr:row>67</xdr:row>
      <xdr:rowOff>124743</xdr:rowOff>
    </xdr:from>
    <xdr:to>
      <xdr:col>15</xdr:col>
      <xdr:colOff>469184</xdr:colOff>
      <xdr:row>76</xdr:row>
      <xdr:rowOff>142051</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30"/>
        <a:stretch>
          <a:fillRect/>
        </a:stretch>
      </xdr:blipFill>
      <xdr:spPr>
        <a:xfrm>
          <a:off x="2143641" y="12361193"/>
          <a:ext cx="7469543" cy="16492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rgas\AppData\Local\Microsoft\Windows\INetCache\Content.Outlook\WT1XZT6E\2019%20Monitoring%20%20Evaluation%20Tool%20-%20DRAFT%2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STRUCTIONS"/>
      <sheetName val="PART 1 - AGENCY Component"/>
      <sheetName val="PART 2 - PROJECT Component"/>
      <sheetName val="ATTACHMENTS"/>
      <sheetName val="Scoring Rubric"/>
      <sheetName val="SCORING Summary"/>
      <sheetName val="RESPONSE Summary"/>
      <sheetName val="Projects sorted by Grant Year"/>
      <sheetName val="2018 M&amp;E Tool Question Analysis"/>
      <sheetName val="Performance Measure Targ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persons/person.xml><?xml version="1.0" encoding="utf-8"?>
<personList xmlns="http://schemas.microsoft.com/office/spreadsheetml/2018/threadedcomments" xmlns:x="http://schemas.openxmlformats.org/spreadsheetml/2006/main">
  <person displayName="Ergas, Jamie" id="{4C0B284F-635D-49AF-A424-6628B41FD10B}" userId="S::Jamie.Ergas@fairfaxcounty.gov::25969583-eaee-48d9-bcb3-aeb5e68e616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101" dT="2020-02-07T18:44:00.69" personId="{4C0B284F-635D-49AF-A424-6628B41FD10B}" id="{215B8E48-6F34-45AB-ABF1-227E340BF6D3}">
    <text>Agencies that have units with outstanding environmental reviews will not have points deducted if the requests for environmental reviews have been submitted.</text>
  </threadedComment>
  <threadedComment ref="E146" dT="2020-01-07T16:30:45.54" personId="{4C0B284F-635D-49AF-A424-6628B41FD10B}" id="{B394BD87-EB20-4D63-9249-A8BF581F5846}">
    <text>May include individuals identified as chronically homeless before the HUD CH definition was implemented (i.e. this number may differ from what is listed on the APR).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2.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24"/>
  <sheetViews>
    <sheetView zoomScale="124" zoomScaleNormal="124" workbookViewId="0">
      <selection activeCell="Q9" sqref="Q9"/>
    </sheetView>
  </sheetViews>
  <sheetFormatPr defaultColWidth="9.140625" defaultRowHeight="15" x14ac:dyDescent="0.25"/>
  <cols>
    <col min="1" max="2" width="3.7109375" style="141" customWidth="1"/>
    <col min="3" max="3" width="0.85546875" style="141" customWidth="1"/>
    <col min="4" max="15" width="9.140625" style="141" customWidth="1"/>
    <col min="16" max="16" width="3.7109375" style="141" customWidth="1"/>
    <col min="17" max="16384" width="9.140625" style="141"/>
  </cols>
  <sheetData>
    <row r="1" spans="1:16" ht="15" customHeight="1" x14ac:dyDescent="0.25">
      <c r="A1" s="1"/>
      <c r="B1" s="1"/>
      <c r="C1" s="1"/>
      <c r="D1" s="2"/>
      <c r="E1" s="3"/>
      <c r="F1" s="3"/>
      <c r="G1" s="4"/>
      <c r="H1" s="5"/>
      <c r="I1" s="5"/>
      <c r="J1" s="5"/>
      <c r="K1" s="5"/>
      <c r="L1" s="1"/>
      <c r="M1" s="1"/>
      <c r="N1" s="1"/>
      <c r="O1" s="62"/>
    </row>
    <row r="2" spans="1:16" ht="15" customHeight="1" x14ac:dyDescent="0.4">
      <c r="A2" s="1"/>
      <c r="B2" s="6" t="s">
        <v>0</v>
      </c>
      <c r="D2" s="1"/>
      <c r="E2" s="7"/>
      <c r="F2" s="7"/>
      <c r="G2" s="8"/>
      <c r="H2" s="5"/>
      <c r="I2" s="5"/>
      <c r="J2" s="5"/>
      <c r="K2"/>
      <c r="L2" s="9"/>
      <c r="M2" s="1"/>
      <c r="N2" s="1"/>
      <c r="O2" s="62"/>
    </row>
    <row r="3" spans="1:16" ht="3" customHeight="1" x14ac:dyDescent="0.4">
      <c r="A3" s="1"/>
      <c r="B3" s="10"/>
      <c r="D3" s="1"/>
      <c r="E3" s="7"/>
      <c r="F3" s="7"/>
      <c r="G3" s="4"/>
      <c r="H3" s="11"/>
      <c r="I3" s="12"/>
      <c r="J3" s="12"/>
      <c r="K3" s="13"/>
      <c r="L3" s="4"/>
      <c r="M3" s="4"/>
      <c r="N3" s="1"/>
      <c r="O3" s="62"/>
    </row>
    <row r="4" spans="1:16" ht="15" customHeight="1" x14ac:dyDescent="0.4">
      <c r="A4" s="1"/>
      <c r="B4" s="10" t="s">
        <v>409</v>
      </c>
      <c r="D4" s="1"/>
      <c r="E4" s="7"/>
      <c r="F4" s="7"/>
      <c r="G4" s="4"/>
      <c r="H4" s="14"/>
      <c r="I4" s="15"/>
      <c r="J4" s="15"/>
      <c r="K4" s="16"/>
      <c r="L4" s="1"/>
      <c r="M4" s="1"/>
      <c r="N4" s="1"/>
      <c r="O4" s="62"/>
    </row>
    <row r="5" spans="1:16" ht="3" customHeight="1" x14ac:dyDescent="0.4">
      <c r="A5" s="1"/>
      <c r="B5" s="1"/>
      <c r="C5" s="1"/>
      <c r="D5" s="10"/>
      <c r="E5" s="7"/>
      <c r="F5" s="7"/>
      <c r="G5" s="4"/>
      <c r="H5" s="1"/>
      <c r="I5" s="1"/>
      <c r="J5" s="1"/>
      <c r="K5" s="1"/>
      <c r="L5" s="4"/>
      <c r="M5" s="4"/>
      <c r="N5" s="1"/>
      <c r="O5" s="62"/>
    </row>
    <row r="6" spans="1:16" ht="15.75" thickBot="1" x14ac:dyDescent="0.3">
      <c r="A6" s="17"/>
      <c r="B6" s="17"/>
      <c r="C6" s="17"/>
      <c r="D6" s="18"/>
      <c r="E6" s="19"/>
      <c r="F6" s="19"/>
      <c r="G6" s="20"/>
      <c r="H6" s="21"/>
      <c r="I6" s="21"/>
      <c r="J6" s="17"/>
      <c r="K6" s="17"/>
      <c r="L6" s="17"/>
      <c r="M6" s="17"/>
      <c r="N6" s="17"/>
      <c r="O6" s="108"/>
    </row>
    <row r="7" spans="1:16" ht="3" customHeight="1" x14ac:dyDescent="0.25">
      <c r="A7" s="1"/>
      <c r="B7" s="22"/>
      <c r="C7" s="22"/>
      <c r="D7" s="23"/>
      <c r="E7" s="24"/>
      <c r="F7" s="24"/>
      <c r="G7" s="25"/>
      <c r="H7" s="26"/>
      <c r="I7" s="26"/>
      <c r="J7" s="27"/>
      <c r="K7" s="28"/>
      <c r="L7" s="22"/>
      <c r="M7" s="22"/>
      <c r="N7" s="22"/>
      <c r="O7" s="665"/>
    </row>
    <row r="8" spans="1:16" s="667" customFormat="1" ht="15" customHeight="1" x14ac:dyDescent="0.25">
      <c r="A8" s="1"/>
      <c r="B8" s="40" t="s">
        <v>439</v>
      </c>
      <c r="C8" s="41"/>
      <c r="D8" s="41"/>
      <c r="E8" s="41"/>
      <c r="F8" s="41"/>
      <c r="G8" s="41"/>
      <c r="H8" s="41"/>
      <c r="I8" s="41"/>
      <c r="J8" s="41"/>
      <c r="K8" s="41"/>
      <c r="L8" s="41"/>
      <c r="M8" s="41"/>
      <c r="N8" s="41"/>
      <c r="O8" s="41"/>
      <c r="P8" s="141"/>
    </row>
    <row r="9" spans="1:16" ht="314.10000000000002" customHeight="1" x14ac:dyDescent="0.25">
      <c r="A9" s="1"/>
      <c r="B9" s="913" t="s">
        <v>440</v>
      </c>
      <c r="C9" s="914"/>
      <c r="D9" s="914"/>
      <c r="E9" s="914"/>
      <c r="F9" s="914"/>
      <c r="G9" s="914"/>
      <c r="H9" s="914"/>
      <c r="I9" s="914"/>
      <c r="J9" s="914"/>
      <c r="K9" s="914"/>
      <c r="L9" s="914"/>
      <c r="M9" s="914"/>
      <c r="N9" s="914"/>
      <c r="O9" s="915"/>
    </row>
    <row r="10" spans="1:16" s="144" customFormat="1" ht="15" customHeight="1" x14ac:dyDescent="0.25">
      <c r="A10" s="1"/>
      <c r="B10" s="45"/>
      <c r="C10" s="46"/>
      <c r="D10" s="46"/>
      <c r="E10" s="46"/>
      <c r="F10" s="46"/>
      <c r="G10" s="46"/>
      <c r="H10" s="46"/>
      <c r="I10" s="46"/>
      <c r="J10" s="46"/>
      <c r="K10" s="46"/>
      <c r="L10" s="46"/>
      <c r="M10" s="46"/>
      <c r="N10" s="46"/>
      <c r="O10" s="46"/>
      <c r="P10" s="141"/>
    </row>
    <row r="11" spans="1:16" s="668" customFormat="1" ht="15" customHeight="1" x14ac:dyDescent="0.25">
      <c r="A11" s="1"/>
      <c r="B11" s="48" t="s">
        <v>479</v>
      </c>
      <c r="C11" s="47"/>
      <c r="D11" s="47"/>
      <c r="E11" s="47"/>
      <c r="F11" s="47"/>
      <c r="G11" s="47"/>
      <c r="H11" s="47"/>
      <c r="I11" s="47"/>
      <c r="J11" s="47"/>
      <c r="K11" s="47"/>
      <c r="L11" s="47"/>
      <c r="M11" s="47"/>
      <c r="N11" s="47"/>
      <c r="O11" s="47"/>
      <c r="P11" s="141"/>
    </row>
    <row r="12" spans="1:16" s="668" customFormat="1" ht="15" customHeight="1" x14ac:dyDescent="0.25">
      <c r="A12" s="1"/>
      <c r="B12" s="37" t="s">
        <v>400</v>
      </c>
      <c r="C12" s="1"/>
      <c r="D12" s="1"/>
      <c r="E12" s="1"/>
      <c r="F12" s="1"/>
      <c r="G12" s="1"/>
      <c r="H12" s="1"/>
      <c r="I12" s="1"/>
      <c r="J12" s="1"/>
      <c r="K12" s="1"/>
      <c r="L12" s="1"/>
      <c r="M12" s="1"/>
      <c r="N12" s="1"/>
      <c r="O12" s="62"/>
      <c r="P12" s="141"/>
    </row>
    <row r="13" spans="1:16" s="668" customFormat="1" ht="15" customHeight="1" x14ac:dyDescent="0.25">
      <c r="A13" s="1"/>
      <c r="B13" s="38" t="s">
        <v>2</v>
      </c>
      <c r="C13" s="1"/>
      <c r="D13" s="1" t="s">
        <v>410</v>
      </c>
      <c r="E13" s="1"/>
      <c r="F13" s="1"/>
      <c r="G13" s="1"/>
      <c r="H13" s="1"/>
      <c r="I13" s="1"/>
      <c r="J13" s="1"/>
      <c r="K13" s="1"/>
      <c r="L13" s="1"/>
      <c r="M13" s="1"/>
      <c r="N13" s="1"/>
      <c r="O13" s="62"/>
      <c r="P13" s="141"/>
    </row>
    <row r="14" spans="1:16" s="668" customFormat="1" ht="15" customHeight="1" x14ac:dyDescent="0.25">
      <c r="A14" s="1"/>
      <c r="B14" s="38" t="s">
        <v>3</v>
      </c>
      <c r="C14" s="1"/>
      <c r="D14" s="1" t="s">
        <v>692</v>
      </c>
      <c r="E14" s="1"/>
      <c r="F14" s="1"/>
      <c r="G14" s="1"/>
      <c r="H14" s="1"/>
      <c r="I14" s="1"/>
      <c r="J14" s="1"/>
      <c r="K14" s="1"/>
      <c r="L14" s="1"/>
      <c r="M14" s="1"/>
      <c r="N14" s="1"/>
      <c r="O14" s="62"/>
      <c r="P14" s="141"/>
    </row>
    <row r="15" spans="1:16" s="668" customFormat="1" ht="15" customHeight="1" x14ac:dyDescent="0.25">
      <c r="A15" s="1"/>
      <c r="B15" s="38"/>
      <c r="C15" s="1"/>
      <c r="D15" s="1"/>
      <c r="E15" s="1"/>
      <c r="F15" s="1"/>
      <c r="G15" s="1"/>
      <c r="H15" s="1"/>
      <c r="I15" s="1"/>
      <c r="J15" s="1"/>
      <c r="K15" s="1"/>
      <c r="L15" s="1"/>
      <c r="M15" s="1"/>
      <c r="N15" s="1"/>
      <c r="O15" s="62"/>
      <c r="P15" s="141"/>
    </row>
    <row r="16" spans="1:16" s="668" customFormat="1" ht="15" customHeight="1" x14ac:dyDescent="0.25">
      <c r="A16" s="1"/>
      <c r="B16" s="1"/>
      <c r="C16" s="1"/>
      <c r="D16" s="1"/>
      <c r="E16" s="1"/>
      <c r="F16" s="1"/>
      <c r="G16" s="1"/>
      <c r="H16" s="1"/>
      <c r="I16" s="1"/>
      <c r="J16" s="1"/>
      <c r="K16" s="1"/>
      <c r="L16" s="1"/>
      <c r="M16" s="1"/>
      <c r="N16" s="1"/>
      <c r="O16" s="62"/>
      <c r="P16" s="141"/>
    </row>
    <row r="17" spans="1:16" s="668" customFormat="1" ht="15" customHeight="1" x14ac:dyDescent="0.25">
      <c r="A17" s="1"/>
      <c r="B17" s="37" t="s">
        <v>4</v>
      </c>
      <c r="C17" s="1"/>
      <c r="D17" s="1"/>
      <c r="E17" s="1"/>
      <c r="F17" s="1"/>
      <c r="G17" s="1"/>
      <c r="H17" s="1"/>
      <c r="I17" s="1"/>
      <c r="J17" s="1"/>
      <c r="K17" s="1"/>
      <c r="L17" s="1"/>
      <c r="M17" s="1"/>
      <c r="N17" s="1"/>
      <c r="O17" s="62"/>
      <c r="P17" s="141"/>
    </row>
    <row r="18" spans="1:16" s="668" customFormat="1" ht="15" customHeight="1" x14ac:dyDescent="0.25">
      <c r="A18" s="1"/>
      <c r="B18" s="36" t="s">
        <v>1</v>
      </c>
      <c r="C18" s="54" t="s">
        <v>5</v>
      </c>
      <c r="D18" s="52"/>
      <c r="E18" s="53"/>
      <c r="F18" s="53"/>
      <c r="G18" s="53"/>
      <c r="H18" s="53"/>
      <c r="I18" s="53"/>
      <c r="J18" s="53"/>
      <c r="K18" s="53"/>
      <c r="L18" s="53"/>
      <c r="M18" s="53"/>
      <c r="N18" s="53"/>
      <c r="O18" s="53"/>
      <c r="P18" s="141"/>
    </row>
    <row r="19" spans="1:16" ht="14.1" customHeight="1" x14ac:dyDescent="0.25">
      <c r="A19" s="1"/>
      <c r="B19" s="35" t="s">
        <v>1</v>
      </c>
      <c r="C19" s="923" t="s">
        <v>438</v>
      </c>
      <c r="D19" s="923"/>
      <c r="E19" s="923"/>
      <c r="F19" s="923"/>
      <c r="G19" s="923"/>
      <c r="H19" s="923"/>
      <c r="I19" s="923"/>
      <c r="J19" s="923"/>
      <c r="K19" s="923"/>
      <c r="L19" s="923"/>
      <c r="M19" s="923"/>
      <c r="N19" s="923"/>
      <c r="O19" s="924"/>
    </row>
    <row r="20" spans="1:16" ht="15" customHeight="1" x14ac:dyDescent="0.25">
      <c r="A20" s="1"/>
      <c r="B20" s="36" t="s">
        <v>1</v>
      </c>
      <c r="C20" s="916" t="s">
        <v>413</v>
      </c>
      <c r="D20" s="917"/>
      <c r="E20" s="917"/>
      <c r="F20" s="917"/>
      <c r="G20" s="917"/>
      <c r="H20" s="917"/>
      <c r="I20" s="917"/>
      <c r="J20" s="917"/>
      <c r="K20" s="917"/>
      <c r="L20" s="917"/>
      <c r="M20" s="917"/>
      <c r="N20" s="917"/>
      <c r="O20" s="918"/>
    </row>
    <row r="21" spans="1:16" ht="15" customHeight="1" x14ac:dyDescent="0.25">
      <c r="A21" s="1"/>
      <c r="B21" s="39"/>
      <c r="C21" s="916"/>
      <c r="D21" s="917"/>
      <c r="E21" s="917"/>
      <c r="F21" s="917"/>
      <c r="G21" s="917"/>
      <c r="H21" s="917"/>
      <c r="I21" s="917"/>
      <c r="J21" s="917"/>
      <c r="K21" s="917"/>
      <c r="L21" s="917"/>
      <c r="M21" s="917"/>
      <c r="N21" s="917"/>
      <c r="O21" s="918"/>
    </row>
    <row r="22" spans="1:16" ht="15" customHeight="1" x14ac:dyDescent="0.25">
      <c r="A22" s="1"/>
      <c r="B22" s="36" t="s">
        <v>1</v>
      </c>
      <c r="C22" s="919" t="s">
        <v>6</v>
      </c>
      <c r="D22" s="920"/>
      <c r="E22" s="920"/>
      <c r="F22" s="920"/>
      <c r="G22" s="920"/>
      <c r="H22" s="920"/>
      <c r="I22" s="920"/>
      <c r="J22" s="920"/>
      <c r="K22" s="920"/>
      <c r="L22" s="920"/>
      <c r="M22" s="920"/>
      <c r="N22" s="920"/>
      <c r="O22" s="921"/>
    </row>
    <row r="23" spans="1:16" ht="43.5" customHeight="1" x14ac:dyDescent="0.25">
      <c r="A23" s="5"/>
      <c r="B23" s="35" t="s">
        <v>1</v>
      </c>
      <c r="C23" s="919" t="s">
        <v>414</v>
      </c>
      <c r="D23" s="920"/>
      <c r="E23" s="920"/>
      <c r="F23" s="920"/>
      <c r="G23" s="920"/>
      <c r="H23" s="920"/>
      <c r="I23" s="920"/>
      <c r="J23" s="920"/>
      <c r="K23" s="920"/>
      <c r="L23" s="920"/>
      <c r="M23" s="920"/>
      <c r="N23" s="920"/>
      <c r="O23" s="921"/>
    </row>
    <row r="24" spans="1:16" s="198" customFormat="1" ht="38.25" customHeight="1" x14ac:dyDescent="0.25">
      <c r="A24" s="666"/>
      <c r="B24" s="35" t="s">
        <v>1</v>
      </c>
      <c r="C24" s="922" t="s">
        <v>220</v>
      </c>
      <c r="D24" s="923"/>
      <c r="E24" s="923"/>
      <c r="F24" s="923"/>
      <c r="G24" s="923"/>
      <c r="H24" s="923"/>
      <c r="I24" s="923"/>
      <c r="J24" s="923"/>
      <c r="K24" s="923"/>
      <c r="L24" s="923"/>
      <c r="M24" s="923"/>
      <c r="N24" s="923"/>
      <c r="O24" s="924"/>
    </row>
  </sheetData>
  <mergeCells count="6">
    <mergeCell ref="B9:O9"/>
    <mergeCell ref="C20:O21"/>
    <mergeCell ref="C22:O22"/>
    <mergeCell ref="C23:O23"/>
    <mergeCell ref="C24:O24"/>
    <mergeCell ref="C19:O19"/>
  </mergeCells>
  <conditionalFormatting sqref="J6:K7">
    <cfRule type="containsText" dxfId="99" priority="1" operator="containsText" text="#VALUE!">
      <formula>NOT(ISERROR(SEARCH("#VALUE!",J6)))</formula>
    </cfRule>
  </conditionalFormatting>
  <pageMargins left="0.25" right="0.25" top="0.75" bottom="0.75" header="0.3" footer="0.3"/>
  <pageSetup scale="8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BF2BF-D645-480F-BE47-A56DD88734B4}">
  <dimension ref="A1:K21"/>
  <sheetViews>
    <sheetView topLeftCell="A5" workbookViewId="0">
      <selection activeCell="G2" sqref="G2"/>
    </sheetView>
  </sheetViews>
  <sheetFormatPr defaultRowHeight="15" x14ac:dyDescent="0.25"/>
  <cols>
    <col min="3" max="3" width="53.140625" bestFit="1" customWidth="1"/>
    <col min="4" max="4" width="40.140625" bestFit="1" customWidth="1"/>
    <col min="5" max="5" width="18.7109375" customWidth="1"/>
    <col min="8" max="8" width="11.140625" customWidth="1"/>
    <col min="10" max="10" width="12.28515625" bestFit="1" customWidth="1"/>
    <col min="11" max="11" width="13.5703125" bestFit="1" customWidth="1"/>
  </cols>
  <sheetData>
    <row r="1" spans="1:11" ht="45" x14ac:dyDescent="0.25">
      <c r="A1" t="s">
        <v>623</v>
      </c>
      <c r="B1" s="883" t="s">
        <v>624</v>
      </c>
      <c r="C1" s="883" t="s">
        <v>569</v>
      </c>
      <c r="D1" s="883" t="s">
        <v>570</v>
      </c>
      <c r="E1" s="883" t="s">
        <v>566</v>
      </c>
      <c r="F1" s="883" t="s">
        <v>571</v>
      </c>
      <c r="G1" s="884" t="s">
        <v>572</v>
      </c>
      <c r="H1" s="883" t="s">
        <v>573</v>
      </c>
      <c r="I1" s="883" t="s">
        <v>574</v>
      </c>
      <c r="J1" s="883" t="s">
        <v>626</v>
      </c>
      <c r="K1" s="883" t="s">
        <v>627</v>
      </c>
    </row>
    <row r="2" spans="1:11" x14ac:dyDescent="0.25">
      <c r="A2">
        <v>9</v>
      </c>
      <c r="B2" s="885" t="s">
        <v>625</v>
      </c>
      <c r="C2" s="885" t="s">
        <v>55</v>
      </c>
      <c r="D2" s="885" t="s">
        <v>83</v>
      </c>
      <c r="E2" s="885" t="s">
        <v>575</v>
      </c>
      <c r="F2" s="885" t="s">
        <v>576</v>
      </c>
      <c r="G2" s="113">
        <v>2020</v>
      </c>
      <c r="H2" s="886">
        <v>44228</v>
      </c>
      <c r="I2" s="885" t="s">
        <v>577</v>
      </c>
      <c r="J2" s="887">
        <v>198326</v>
      </c>
      <c r="K2" s="888">
        <v>199922</v>
      </c>
    </row>
    <row r="3" spans="1:11" x14ac:dyDescent="0.25">
      <c r="A3">
        <v>26</v>
      </c>
      <c r="B3" s="885" t="s">
        <v>625</v>
      </c>
      <c r="C3" s="885" t="s">
        <v>61</v>
      </c>
      <c r="D3" s="885" t="s">
        <v>441</v>
      </c>
      <c r="E3" s="885" t="s">
        <v>621</v>
      </c>
      <c r="F3" s="885" t="s">
        <v>622</v>
      </c>
      <c r="G3" s="113">
        <v>2020</v>
      </c>
      <c r="H3" s="886">
        <v>44562</v>
      </c>
      <c r="I3" s="885" t="s">
        <v>577</v>
      </c>
      <c r="J3" s="887">
        <v>401676</v>
      </c>
      <c r="K3" s="888">
        <v>403887</v>
      </c>
    </row>
    <row r="4" spans="1:11" x14ac:dyDescent="0.25">
      <c r="A4">
        <v>36</v>
      </c>
      <c r="B4" s="885" t="s">
        <v>625</v>
      </c>
      <c r="C4" s="885" t="s">
        <v>61</v>
      </c>
      <c r="D4" s="885" t="s">
        <v>442</v>
      </c>
      <c r="E4" s="885" t="s">
        <v>585</v>
      </c>
      <c r="F4" s="885" t="s">
        <v>586</v>
      </c>
      <c r="G4" s="113">
        <v>2020</v>
      </c>
      <c r="H4" s="886">
        <v>44378</v>
      </c>
      <c r="I4" s="885" t="s">
        <v>577</v>
      </c>
      <c r="J4" s="887">
        <v>245828</v>
      </c>
      <c r="K4" s="888">
        <v>246928</v>
      </c>
    </row>
    <row r="5" spans="1:11" x14ac:dyDescent="0.25">
      <c r="A5">
        <v>46</v>
      </c>
      <c r="B5" s="885" t="s">
        <v>625</v>
      </c>
      <c r="C5" s="885" t="s">
        <v>61</v>
      </c>
      <c r="D5" s="885" t="s">
        <v>443</v>
      </c>
      <c r="E5" s="885" t="s">
        <v>578</v>
      </c>
      <c r="F5" s="885" t="s">
        <v>579</v>
      </c>
      <c r="G5" s="113">
        <v>2020</v>
      </c>
      <c r="H5" s="886">
        <v>44228</v>
      </c>
      <c r="I5" s="885" t="s">
        <v>577</v>
      </c>
      <c r="J5" s="887">
        <v>326788</v>
      </c>
      <c r="K5" s="888">
        <v>328058</v>
      </c>
    </row>
    <row r="6" spans="1:11" x14ac:dyDescent="0.25">
      <c r="A6">
        <v>56</v>
      </c>
      <c r="B6" s="885" t="s">
        <v>625</v>
      </c>
      <c r="C6" s="885" t="s">
        <v>580</v>
      </c>
      <c r="D6" s="885" t="s">
        <v>444</v>
      </c>
      <c r="E6" s="885" t="s">
        <v>587</v>
      </c>
      <c r="F6" s="885" t="s">
        <v>588</v>
      </c>
      <c r="G6" s="113">
        <v>2020</v>
      </c>
      <c r="H6" s="886">
        <v>44409</v>
      </c>
      <c r="I6" s="885" t="s">
        <v>577</v>
      </c>
      <c r="J6" s="887">
        <v>419474</v>
      </c>
      <c r="K6" s="889">
        <v>424298</v>
      </c>
    </row>
    <row r="7" spans="1:11" x14ac:dyDescent="0.25">
      <c r="A7">
        <v>66</v>
      </c>
      <c r="B7" s="885" t="s">
        <v>625</v>
      </c>
      <c r="C7" s="885" t="s">
        <v>580</v>
      </c>
      <c r="D7" s="885" t="s">
        <v>78</v>
      </c>
      <c r="E7" s="885" t="s">
        <v>581</v>
      </c>
      <c r="F7" s="885" t="s">
        <v>582</v>
      </c>
      <c r="G7" s="113">
        <v>2020</v>
      </c>
      <c r="H7" s="886">
        <v>44287</v>
      </c>
      <c r="I7" s="885" t="s">
        <v>577</v>
      </c>
      <c r="J7" s="887">
        <v>581665</v>
      </c>
      <c r="K7" s="888">
        <v>588337</v>
      </c>
    </row>
    <row r="8" spans="1:11" x14ac:dyDescent="0.25">
      <c r="A8">
        <v>87</v>
      </c>
      <c r="B8" s="885" t="s">
        <v>625</v>
      </c>
      <c r="C8" s="885" t="s">
        <v>589</v>
      </c>
      <c r="D8" s="885" t="s">
        <v>79</v>
      </c>
      <c r="E8" s="885" t="s">
        <v>590</v>
      </c>
      <c r="F8" s="885" t="s">
        <v>591</v>
      </c>
      <c r="G8" s="113">
        <v>2020</v>
      </c>
      <c r="H8" s="886">
        <v>44409</v>
      </c>
      <c r="I8" s="885" t="s">
        <v>577</v>
      </c>
      <c r="J8" s="887">
        <v>376171</v>
      </c>
      <c r="K8" s="888">
        <v>377448</v>
      </c>
    </row>
    <row r="9" spans="1:11" x14ac:dyDescent="0.25">
      <c r="A9">
        <v>115</v>
      </c>
      <c r="B9" s="885" t="s">
        <v>625</v>
      </c>
      <c r="C9" s="885" t="s">
        <v>592</v>
      </c>
      <c r="D9" s="885" t="s">
        <v>82</v>
      </c>
      <c r="E9" s="885" t="s">
        <v>593</v>
      </c>
      <c r="F9" s="885" t="s">
        <v>594</v>
      </c>
      <c r="G9" s="113">
        <v>2020</v>
      </c>
      <c r="H9" s="886">
        <v>44409</v>
      </c>
      <c r="I9" s="885" t="s">
        <v>577</v>
      </c>
      <c r="J9" s="887">
        <v>594200</v>
      </c>
      <c r="K9" s="888">
        <v>599171</v>
      </c>
    </row>
    <row r="10" spans="1:11" x14ac:dyDescent="0.25">
      <c r="A10">
        <v>135</v>
      </c>
      <c r="B10" s="885" t="s">
        <v>625</v>
      </c>
      <c r="C10" s="885" t="s">
        <v>61</v>
      </c>
      <c r="D10" s="885" t="s">
        <v>64</v>
      </c>
      <c r="E10" s="885" t="s">
        <v>614</v>
      </c>
      <c r="F10" s="885" t="s">
        <v>615</v>
      </c>
      <c r="G10" s="113">
        <v>2020</v>
      </c>
      <c r="H10" s="886">
        <v>44531</v>
      </c>
      <c r="I10" s="885" t="s">
        <v>577</v>
      </c>
      <c r="J10" s="887">
        <v>198468</v>
      </c>
      <c r="K10" s="888">
        <v>200043</v>
      </c>
    </row>
    <row r="11" spans="1:11" x14ac:dyDescent="0.25">
      <c r="A11">
        <v>145</v>
      </c>
      <c r="B11" s="885" t="s">
        <v>625</v>
      </c>
      <c r="C11" s="885" t="s">
        <v>580</v>
      </c>
      <c r="D11" s="885" t="s">
        <v>77</v>
      </c>
      <c r="E11" s="885" t="s">
        <v>583</v>
      </c>
      <c r="F11" s="885" t="s">
        <v>584</v>
      </c>
      <c r="G11" s="113">
        <v>2020</v>
      </c>
      <c r="H11" s="886">
        <v>44348</v>
      </c>
      <c r="I11" s="885" t="s">
        <v>577</v>
      </c>
      <c r="J11" s="887">
        <v>945199</v>
      </c>
      <c r="K11" s="888">
        <v>956023</v>
      </c>
    </row>
    <row r="12" spans="1:11" x14ac:dyDescent="0.25">
      <c r="A12">
        <v>155</v>
      </c>
      <c r="B12" s="885" t="s">
        <v>625</v>
      </c>
      <c r="C12" s="885" t="s">
        <v>61</v>
      </c>
      <c r="D12" s="885" t="s">
        <v>67</v>
      </c>
      <c r="E12" s="885" t="s">
        <v>608</v>
      </c>
      <c r="F12" s="885" t="s">
        <v>609</v>
      </c>
      <c r="G12" s="113">
        <v>2020</v>
      </c>
      <c r="H12" s="886">
        <v>44501</v>
      </c>
      <c r="I12" s="885" t="s">
        <v>577</v>
      </c>
      <c r="J12" s="887">
        <v>198098</v>
      </c>
      <c r="K12" s="888">
        <v>199670</v>
      </c>
    </row>
    <row r="13" spans="1:11" x14ac:dyDescent="0.25">
      <c r="A13">
        <v>168</v>
      </c>
      <c r="B13" s="885" t="s">
        <v>625</v>
      </c>
      <c r="C13" s="885" t="s">
        <v>61</v>
      </c>
      <c r="D13" s="885" t="s">
        <v>71</v>
      </c>
      <c r="E13" s="885" t="s">
        <v>601</v>
      </c>
      <c r="F13" s="885" t="s">
        <v>602</v>
      </c>
      <c r="G13" s="113">
        <v>2020</v>
      </c>
      <c r="H13" s="886">
        <v>44440</v>
      </c>
      <c r="I13" s="885" t="s">
        <v>577</v>
      </c>
      <c r="J13" s="887">
        <v>401646</v>
      </c>
      <c r="K13" s="888">
        <v>404653</v>
      </c>
    </row>
    <row r="14" spans="1:11" x14ac:dyDescent="0.25">
      <c r="A14">
        <v>190</v>
      </c>
      <c r="B14" s="885" t="s">
        <v>625</v>
      </c>
      <c r="C14" s="885" t="s">
        <v>61</v>
      </c>
      <c r="D14" s="885" t="s">
        <v>73</v>
      </c>
      <c r="E14" s="885" t="s">
        <v>595</v>
      </c>
      <c r="F14" s="885" t="s">
        <v>596</v>
      </c>
      <c r="G14" s="113">
        <v>2020</v>
      </c>
      <c r="H14" s="886">
        <v>44409</v>
      </c>
      <c r="I14" s="885" t="s">
        <v>577</v>
      </c>
      <c r="J14" s="887">
        <v>1444844</v>
      </c>
      <c r="K14" s="888">
        <v>1455586</v>
      </c>
    </row>
    <row r="15" spans="1:11" x14ac:dyDescent="0.25">
      <c r="A15">
        <v>198</v>
      </c>
      <c r="B15" s="885" t="s">
        <v>625</v>
      </c>
      <c r="C15" s="885" t="s">
        <v>616</v>
      </c>
      <c r="D15" s="885" t="s">
        <v>445</v>
      </c>
      <c r="E15" s="885" t="s">
        <v>617</v>
      </c>
      <c r="F15" s="885" t="s">
        <v>618</v>
      </c>
      <c r="G15" s="113">
        <v>2020</v>
      </c>
      <c r="H15" s="886">
        <v>44531</v>
      </c>
      <c r="I15" s="885" t="s">
        <v>607</v>
      </c>
      <c r="J15" s="887">
        <v>221636</v>
      </c>
      <c r="K15" s="889">
        <v>223040</v>
      </c>
    </row>
    <row r="16" spans="1:11" x14ac:dyDescent="0.25">
      <c r="A16">
        <v>205</v>
      </c>
      <c r="B16" s="885" t="s">
        <v>625</v>
      </c>
      <c r="C16" s="885" t="s">
        <v>55</v>
      </c>
      <c r="D16" s="885" t="s">
        <v>446</v>
      </c>
      <c r="E16" s="885" t="s">
        <v>603</v>
      </c>
      <c r="F16" s="885" t="s">
        <v>604</v>
      </c>
      <c r="G16" s="113">
        <v>2020</v>
      </c>
      <c r="H16" s="886">
        <v>44470</v>
      </c>
      <c r="I16" s="885" t="s">
        <v>577</v>
      </c>
      <c r="J16" s="887">
        <v>454925</v>
      </c>
      <c r="K16" s="888">
        <v>456732</v>
      </c>
    </row>
    <row r="17" spans="1:11" x14ac:dyDescent="0.25">
      <c r="A17">
        <v>212</v>
      </c>
      <c r="B17" s="885" t="s">
        <v>625</v>
      </c>
      <c r="C17" s="885" t="s">
        <v>592</v>
      </c>
      <c r="D17" s="885" t="s">
        <v>81</v>
      </c>
      <c r="E17" s="885" t="s">
        <v>605</v>
      </c>
      <c r="F17" s="885" t="s">
        <v>606</v>
      </c>
      <c r="G17" s="113">
        <v>2020</v>
      </c>
      <c r="H17" s="886">
        <v>44470</v>
      </c>
      <c r="I17" s="885" t="s">
        <v>607</v>
      </c>
      <c r="J17" s="887">
        <v>466790</v>
      </c>
      <c r="K17" s="888">
        <v>468734</v>
      </c>
    </row>
    <row r="18" spans="1:11" x14ac:dyDescent="0.25">
      <c r="A18">
        <v>219</v>
      </c>
      <c r="B18" s="885" t="s">
        <v>625</v>
      </c>
      <c r="C18" s="885" t="s">
        <v>55</v>
      </c>
      <c r="D18" s="885" t="s">
        <v>447</v>
      </c>
      <c r="E18" s="885" t="s">
        <v>610</v>
      </c>
      <c r="F18" s="885" t="s">
        <v>611</v>
      </c>
      <c r="G18" s="113">
        <v>2020</v>
      </c>
      <c r="H18" s="886">
        <v>44501</v>
      </c>
      <c r="I18" s="885" t="s">
        <v>577</v>
      </c>
      <c r="J18" s="887">
        <v>739683</v>
      </c>
      <c r="K18" s="889">
        <v>745421</v>
      </c>
    </row>
    <row r="19" spans="1:11" x14ac:dyDescent="0.25">
      <c r="A19">
        <v>226</v>
      </c>
      <c r="B19" s="885" t="s">
        <v>625</v>
      </c>
      <c r="C19" s="885" t="s">
        <v>61</v>
      </c>
      <c r="D19" s="885" t="s">
        <v>75</v>
      </c>
      <c r="E19" s="885" t="s">
        <v>612</v>
      </c>
      <c r="F19" s="885" t="s">
        <v>613</v>
      </c>
      <c r="G19" s="113">
        <v>2020</v>
      </c>
      <c r="H19" s="886">
        <v>44501</v>
      </c>
      <c r="I19" s="885" t="s">
        <v>577</v>
      </c>
      <c r="J19" s="887">
        <v>618484</v>
      </c>
      <c r="K19" s="888">
        <v>623311</v>
      </c>
    </row>
    <row r="20" spans="1:11" x14ac:dyDescent="0.25">
      <c r="A20">
        <v>232</v>
      </c>
      <c r="B20" s="885" t="s">
        <v>625</v>
      </c>
      <c r="C20" s="885" t="s">
        <v>592</v>
      </c>
      <c r="D20" s="885" t="s">
        <v>448</v>
      </c>
      <c r="E20" s="885" t="s">
        <v>619</v>
      </c>
      <c r="F20" s="885" t="s">
        <v>620</v>
      </c>
      <c r="G20" s="113">
        <v>2020</v>
      </c>
      <c r="H20" s="886">
        <v>44531</v>
      </c>
      <c r="I20" s="885" t="s">
        <v>607</v>
      </c>
      <c r="J20" s="887">
        <v>404250</v>
      </c>
      <c r="K20" s="888">
        <v>1179032</v>
      </c>
    </row>
    <row r="21" spans="1:11" x14ac:dyDescent="0.25">
      <c r="A21">
        <v>236</v>
      </c>
      <c r="B21" s="885" t="s">
        <v>625</v>
      </c>
      <c r="C21" s="885" t="s">
        <v>580</v>
      </c>
      <c r="D21" s="885" t="s">
        <v>597</v>
      </c>
      <c r="E21" s="885" t="s">
        <v>598</v>
      </c>
      <c r="F21" s="885" t="s">
        <v>599</v>
      </c>
      <c r="G21" s="113">
        <v>2020</v>
      </c>
      <c r="H21" s="886">
        <v>44409</v>
      </c>
      <c r="I21" s="885" t="s">
        <v>600</v>
      </c>
      <c r="J21" s="887">
        <v>265626</v>
      </c>
      <c r="K21" s="889">
        <v>277145</v>
      </c>
    </row>
  </sheetData>
  <autoFilter ref="A1:K41" xr:uid="{89EBF2BF-D645-480F-BE47-A56DD88734B4}">
    <sortState xmlns:xlrd2="http://schemas.microsoft.com/office/spreadsheetml/2017/richdata2" ref="A2:K22">
      <sortCondition ref="E1:E41"/>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M76"/>
  <sheetViews>
    <sheetView topLeftCell="A30" workbookViewId="0">
      <selection activeCell="D13" sqref="D13:I13"/>
    </sheetView>
  </sheetViews>
  <sheetFormatPr defaultColWidth="9.140625" defaultRowHeight="15" x14ac:dyDescent="0.25"/>
  <cols>
    <col min="1" max="1" width="3.7109375" style="141" customWidth="1"/>
    <col min="2" max="2" width="0.85546875" style="141" customWidth="1"/>
    <col min="3" max="3" width="3.7109375" style="141" customWidth="1"/>
    <col min="4" max="4" width="53.7109375" style="141" customWidth="1"/>
    <col min="5" max="7" width="14.7109375" style="141" customWidth="1"/>
    <col min="8" max="8" width="0.85546875" style="141" customWidth="1"/>
    <col min="9" max="9" width="20.85546875" style="141" customWidth="1"/>
    <col min="10" max="10" width="14.7109375" style="141" customWidth="1"/>
    <col min="11" max="11" width="0.85546875" style="141" customWidth="1"/>
    <col min="12" max="16384" width="9.140625" style="141"/>
  </cols>
  <sheetData>
    <row r="1" spans="1:13" ht="15" customHeight="1" thickBot="1" x14ac:dyDescent="0.3">
      <c r="A1" s="1"/>
      <c r="B1" s="1"/>
      <c r="C1" s="2"/>
      <c r="D1" s="3"/>
      <c r="E1" s="3"/>
      <c r="F1" s="4"/>
      <c r="G1" s="5"/>
      <c r="H1" s="5"/>
      <c r="I1" s="5"/>
      <c r="J1" s="5"/>
      <c r="K1" s="62"/>
    </row>
    <row r="2" spans="1:13" ht="15" customHeight="1" thickBot="1" x14ac:dyDescent="0.45">
      <c r="A2" s="1"/>
      <c r="B2" s="1"/>
      <c r="C2" s="6" t="s">
        <v>0</v>
      </c>
      <c r="D2" s="7"/>
      <c r="E2" s="7"/>
      <c r="F2" s="8" t="s">
        <v>7</v>
      </c>
      <c r="G2" s="945"/>
      <c r="H2" s="946"/>
      <c r="I2" s="946"/>
      <c r="J2" s="947"/>
      <c r="K2" s="80"/>
    </row>
    <row r="3" spans="1:13" ht="3" customHeight="1" x14ac:dyDescent="0.4">
      <c r="A3" s="1"/>
      <c r="B3" s="1"/>
      <c r="C3" s="10"/>
      <c r="D3" s="7"/>
      <c r="E3" s="7"/>
      <c r="F3" s="4"/>
      <c r="G3" s="948"/>
      <c r="H3" s="949"/>
      <c r="I3" s="949"/>
      <c r="J3" s="950"/>
      <c r="K3" s="673"/>
      <c r="L3" s="163"/>
    </row>
    <row r="4" spans="1:13" ht="15" customHeight="1" x14ac:dyDescent="0.4">
      <c r="A4" s="1"/>
      <c r="B4" s="1"/>
      <c r="C4" s="10" t="s">
        <v>409</v>
      </c>
      <c r="D4" s="7"/>
      <c r="E4" s="7"/>
      <c r="F4" s="4"/>
      <c r="G4" s="951"/>
      <c r="H4" s="952"/>
      <c r="I4" s="952"/>
      <c r="J4" s="953"/>
      <c r="K4" s="62"/>
    </row>
    <row r="5" spans="1:13" ht="3" customHeight="1" x14ac:dyDescent="0.4">
      <c r="A5" s="1"/>
      <c r="B5" s="1"/>
      <c r="C5" s="10"/>
      <c r="D5" s="7"/>
      <c r="E5" s="7"/>
      <c r="F5" s="4"/>
      <c r="G5" s="1"/>
      <c r="H5" s="1"/>
      <c r="I5" s="1"/>
      <c r="J5" s="1"/>
      <c r="K5" s="673"/>
      <c r="L5" s="163"/>
    </row>
    <row r="6" spans="1:13" ht="15.75" thickBot="1" x14ac:dyDescent="0.3">
      <c r="A6" s="17"/>
      <c r="B6" s="17"/>
      <c r="C6" s="18"/>
      <c r="D6" s="19"/>
      <c r="E6" s="19"/>
      <c r="F6" s="20"/>
      <c r="G6" s="21"/>
      <c r="H6" s="21"/>
      <c r="I6" s="17"/>
      <c r="J6" s="17"/>
      <c r="K6" s="108"/>
    </row>
    <row r="7" spans="1:13" ht="3" customHeight="1" x14ac:dyDescent="0.25">
      <c r="A7" s="692"/>
      <c r="B7" s="693"/>
      <c r="C7" s="694"/>
      <c r="D7" s="695"/>
      <c r="E7" s="695"/>
      <c r="F7" s="696"/>
      <c r="G7" s="697"/>
      <c r="H7" s="697"/>
      <c r="I7" s="698"/>
      <c r="J7" s="699"/>
      <c r="K7" s="700"/>
      <c r="L7" s="200"/>
    </row>
    <row r="8" spans="1:13" ht="18.75" customHeight="1" x14ac:dyDescent="0.25">
      <c r="A8" s="954"/>
      <c r="B8" s="62"/>
      <c r="C8" s="957" t="s">
        <v>8</v>
      </c>
      <c r="D8" s="957"/>
      <c r="E8" s="957"/>
      <c r="F8" s="957"/>
      <c r="G8" s="957"/>
      <c r="H8" s="957"/>
      <c r="I8" s="957"/>
      <c r="J8" s="957"/>
      <c r="K8" s="701"/>
      <c r="L8" s="200"/>
    </row>
    <row r="9" spans="1:13" x14ac:dyDescent="0.25">
      <c r="A9" s="955"/>
      <c r="B9" s="1"/>
      <c r="C9" s="958" t="s">
        <v>9</v>
      </c>
      <c r="D9" s="959"/>
      <c r="E9" s="959"/>
      <c r="F9" s="959"/>
      <c r="G9" s="959"/>
      <c r="H9" s="959"/>
      <c r="I9" s="959"/>
      <c r="J9" s="960"/>
      <c r="K9" s="702"/>
      <c r="L9" s="200"/>
    </row>
    <row r="10" spans="1:13" x14ac:dyDescent="0.25">
      <c r="A10" s="955"/>
      <c r="B10" s="1"/>
      <c r="C10" s="958"/>
      <c r="D10" s="959"/>
      <c r="E10" s="959"/>
      <c r="F10" s="959"/>
      <c r="G10" s="959"/>
      <c r="H10" s="959"/>
      <c r="I10" s="959"/>
      <c r="J10" s="960"/>
      <c r="K10" s="702"/>
      <c r="L10" s="200"/>
    </row>
    <row r="11" spans="1:13" x14ac:dyDescent="0.25">
      <c r="A11" s="955"/>
      <c r="B11" s="1"/>
      <c r="C11" s="961"/>
      <c r="D11" s="962"/>
      <c r="E11" s="962"/>
      <c r="F11" s="962"/>
      <c r="G11" s="962"/>
      <c r="H11" s="962"/>
      <c r="I11" s="962"/>
      <c r="J11" s="963"/>
      <c r="K11" s="703"/>
      <c r="L11" s="200"/>
    </row>
    <row r="12" spans="1:13" ht="15.75" thickBot="1" x14ac:dyDescent="0.3">
      <c r="A12" s="955"/>
      <c r="B12" s="1"/>
      <c r="C12" s="2"/>
      <c r="D12" s="3"/>
      <c r="E12" s="3"/>
      <c r="F12" s="4"/>
      <c r="G12" s="63"/>
      <c r="H12" s="63"/>
      <c r="I12" s="1"/>
      <c r="J12" s="5"/>
      <c r="K12" s="703"/>
      <c r="L12" s="200"/>
    </row>
    <row r="13" spans="1:13" ht="15.75" thickBot="1" x14ac:dyDescent="0.3">
      <c r="A13" s="955"/>
      <c r="B13" s="1"/>
      <c r="C13" s="64">
        <v>1</v>
      </c>
      <c r="D13" s="964" t="s">
        <v>494</v>
      </c>
      <c r="E13" s="965"/>
      <c r="F13" s="965"/>
      <c r="G13" s="965"/>
      <c r="H13" s="965"/>
      <c r="I13" s="965"/>
      <c r="J13" s="65"/>
      <c r="K13" s="704"/>
      <c r="L13" s="200"/>
    </row>
    <row r="14" spans="1:13" ht="3" customHeight="1" thickBot="1" x14ac:dyDescent="0.3">
      <c r="A14" s="955"/>
      <c r="B14" s="1"/>
      <c r="C14" s="66"/>
      <c r="D14" s="66"/>
      <c r="E14" s="66"/>
      <c r="F14" s="66"/>
      <c r="G14" s="66"/>
      <c r="H14" s="66"/>
      <c r="I14" s="66"/>
      <c r="J14" s="67"/>
      <c r="K14" s="704"/>
      <c r="L14" s="200"/>
    </row>
    <row r="15" spans="1:13" ht="15.75" thickBot="1" x14ac:dyDescent="0.3">
      <c r="A15" s="955"/>
      <c r="B15" s="1"/>
      <c r="C15" s="68">
        <v>2</v>
      </c>
      <c r="D15" s="966" t="s">
        <v>10</v>
      </c>
      <c r="E15" s="967"/>
      <c r="F15" s="967"/>
      <c r="G15" s="967"/>
      <c r="H15" s="967"/>
      <c r="I15" s="967"/>
      <c r="J15" s="65"/>
      <c r="K15" s="704"/>
      <c r="L15" s="200"/>
    </row>
    <row r="16" spans="1:13" ht="3" customHeight="1" x14ac:dyDescent="0.25">
      <c r="A16" s="955"/>
      <c r="B16" s="1"/>
      <c r="C16" s="69"/>
      <c r="D16" s="829"/>
      <c r="E16" s="830"/>
      <c r="F16" s="830"/>
      <c r="G16" s="830"/>
      <c r="H16" s="830"/>
      <c r="I16" s="830"/>
      <c r="J16" s="830"/>
      <c r="K16" s="705"/>
      <c r="L16" s="688"/>
      <c r="M16" s="669"/>
    </row>
    <row r="17" spans="1:12" ht="15" customHeight="1" x14ac:dyDescent="0.25">
      <c r="A17" s="955"/>
      <c r="B17" s="1"/>
      <c r="C17" s="70">
        <v>3</v>
      </c>
      <c r="D17" s="71" t="s">
        <v>11</v>
      </c>
      <c r="E17" s="72"/>
      <c r="F17" s="72"/>
      <c r="G17" s="72"/>
      <c r="H17" s="72"/>
      <c r="I17" s="72"/>
      <c r="J17" s="9"/>
      <c r="K17" s="704"/>
      <c r="L17" s="200"/>
    </row>
    <row r="18" spans="1:12" ht="12" customHeight="1" x14ac:dyDescent="0.25">
      <c r="A18" s="955"/>
      <c r="B18" s="1"/>
      <c r="C18" s="73"/>
      <c r="D18" s="934" t="s">
        <v>12</v>
      </c>
      <c r="E18" s="935"/>
      <c r="F18" s="935"/>
      <c r="G18" s="935"/>
      <c r="H18" s="935"/>
      <c r="I18" s="935"/>
      <c r="J18" s="51"/>
      <c r="K18" s="704"/>
      <c r="L18" s="200"/>
    </row>
    <row r="19" spans="1:12" ht="12" customHeight="1" x14ac:dyDescent="0.25">
      <c r="A19" s="955"/>
      <c r="B19" s="1"/>
      <c r="C19" s="74"/>
      <c r="D19" s="968"/>
      <c r="E19" s="969"/>
      <c r="F19" s="969"/>
      <c r="G19" s="969"/>
      <c r="H19" s="969"/>
      <c r="I19" s="969"/>
      <c r="J19" s="1"/>
      <c r="K19" s="704"/>
      <c r="L19" s="200"/>
    </row>
    <row r="20" spans="1:12" ht="12" customHeight="1" thickBot="1" x14ac:dyDescent="0.3">
      <c r="A20" s="955"/>
      <c r="B20" s="1"/>
      <c r="C20" s="1"/>
      <c r="D20" s="75" t="s">
        <v>13</v>
      </c>
      <c r="E20" s="75"/>
      <c r="F20" s="75"/>
      <c r="G20" s="75"/>
      <c r="H20" s="75"/>
      <c r="I20" s="75"/>
      <c r="J20" s="51"/>
      <c r="K20" s="704"/>
      <c r="L20" s="200"/>
    </row>
    <row r="21" spans="1:12" ht="15.75" thickBot="1" x14ac:dyDescent="0.3">
      <c r="A21" s="955"/>
      <c r="B21" s="1"/>
      <c r="C21" s="32"/>
      <c r="D21" s="970" t="s">
        <v>14</v>
      </c>
      <c r="E21" s="971"/>
      <c r="F21" s="971"/>
      <c r="G21" s="971"/>
      <c r="H21" s="971"/>
      <c r="I21" s="971"/>
      <c r="J21" s="65"/>
      <c r="K21" s="704"/>
      <c r="L21" s="200"/>
    </row>
    <row r="22" spans="1:12" ht="3" customHeight="1" thickBot="1" x14ac:dyDescent="0.3">
      <c r="A22" s="955"/>
      <c r="B22" s="1"/>
      <c r="C22" s="76"/>
      <c r="D22" s="77"/>
      <c r="E22" s="78"/>
      <c r="F22" s="78"/>
      <c r="G22" s="78"/>
      <c r="H22" s="78"/>
      <c r="I22" s="78"/>
      <c r="J22" s="830"/>
      <c r="K22" s="706"/>
      <c r="L22" s="200"/>
    </row>
    <row r="23" spans="1:12" ht="15.75" thickBot="1" x14ac:dyDescent="0.3">
      <c r="A23" s="955"/>
      <c r="B23" s="1"/>
      <c r="C23" s="68">
        <v>4</v>
      </c>
      <c r="D23" s="927" t="s">
        <v>15</v>
      </c>
      <c r="E23" s="928"/>
      <c r="F23" s="928"/>
      <c r="G23" s="928"/>
      <c r="H23" s="928"/>
      <c r="I23" s="928"/>
      <c r="J23" s="65"/>
      <c r="K23" s="704"/>
      <c r="L23" s="200"/>
    </row>
    <row r="24" spans="1:12" ht="3" customHeight="1" x14ac:dyDescent="0.25">
      <c r="A24" s="955"/>
      <c r="B24" s="1"/>
      <c r="C24" s="79"/>
      <c r="D24" s="42"/>
      <c r="E24" s="43"/>
      <c r="F24" s="43"/>
      <c r="G24" s="43"/>
      <c r="H24" s="43"/>
      <c r="I24" s="43"/>
      <c r="J24" s="51"/>
      <c r="K24" s="703"/>
      <c r="L24" s="200"/>
    </row>
    <row r="25" spans="1:12" x14ac:dyDescent="0.25">
      <c r="A25" s="955"/>
      <c r="B25" s="1"/>
      <c r="C25" s="70">
        <v>5</v>
      </c>
      <c r="D25" s="966" t="s">
        <v>16</v>
      </c>
      <c r="E25" s="967"/>
      <c r="F25" s="967"/>
      <c r="G25" s="967"/>
      <c r="H25" s="967"/>
      <c r="I25" s="967"/>
      <c r="J25" s="1"/>
      <c r="K25" s="704"/>
      <c r="L25" s="200"/>
    </row>
    <row r="26" spans="1:12" ht="12" customHeight="1" x14ac:dyDescent="0.25">
      <c r="A26" s="955"/>
      <c r="B26" s="1"/>
      <c r="C26" s="79"/>
      <c r="D26" s="972" t="s">
        <v>17</v>
      </c>
      <c r="E26" s="973"/>
      <c r="F26" s="973"/>
      <c r="G26" s="973"/>
      <c r="H26" s="973"/>
      <c r="I26" s="973"/>
      <c r="J26" s="1"/>
      <c r="K26" s="704"/>
      <c r="L26" s="200"/>
    </row>
    <row r="27" spans="1:12" ht="12" customHeight="1" x14ac:dyDescent="0.25">
      <c r="A27" s="955"/>
      <c r="B27" s="1"/>
      <c r="C27" s="79"/>
      <c r="D27" s="974" t="s">
        <v>18</v>
      </c>
      <c r="E27" s="975"/>
      <c r="F27" s="975"/>
      <c r="G27" s="975"/>
      <c r="H27" s="975"/>
      <c r="I27" s="975"/>
      <c r="J27" s="1"/>
      <c r="K27" s="704"/>
      <c r="L27" s="200"/>
    </row>
    <row r="28" spans="1:12" ht="12" customHeight="1" x14ac:dyDescent="0.25">
      <c r="A28" s="955"/>
      <c r="B28" s="1"/>
      <c r="C28" s="79"/>
      <c r="D28" s="974" t="s">
        <v>19</v>
      </c>
      <c r="E28" s="975"/>
      <c r="F28" s="975"/>
      <c r="G28" s="975"/>
      <c r="H28" s="975"/>
      <c r="I28" s="975"/>
      <c r="J28" s="1"/>
      <c r="K28" s="704"/>
      <c r="L28" s="200"/>
    </row>
    <row r="29" spans="1:12" ht="12" customHeight="1" x14ac:dyDescent="0.25">
      <c r="A29" s="955"/>
      <c r="B29" s="1"/>
      <c r="C29" s="79"/>
      <c r="D29" s="939" t="s">
        <v>20</v>
      </c>
      <c r="E29" s="940"/>
      <c r="F29" s="940"/>
      <c r="G29" s="940"/>
      <c r="H29" s="940"/>
      <c r="I29" s="940"/>
      <c r="J29" s="1"/>
      <c r="K29" s="704"/>
      <c r="L29" s="200"/>
    </row>
    <row r="30" spans="1:12" ht="12" customHeight="1" x14ac:dyDescent="0.25">
      <c r="A30" s="955"/>
      <c r="B30" s="1"/>
      <c r="C30" s="79"/>
      <c r="D30" s="939" t="s">
        <v>21</v>
      </c>
      <c r="E30" s="940"/>
      <c r="F30" s="940"/>
      <c r="G30" s="940"/>
      <c r="H30" s="940"/>
      <c r="I30" s="940"/>
      <c r="J30" s="1"/>
      <c r="K30" s="704"/>
      <c r="L30" s="200"/>
    </row>
    <row r="31" spans="1:12" ht="12" customHeight="1" x14ac:dyDescent="0.25">
      <c r="A31" s="955"/>
      <c r="B31" s="1"/>
      <c r="C31" s="79"/>
      <c r="D31" s="939" t="s">
        <v>22</v>
      </c>
      <c r="E31" s="940"/>
      <c r="F31" s="940"/>
      <c r="G31" s="940"/>
      <c r="H31" s="940"/>
      <c r="I31" s="940"/>
      <c r="J31" s="1"/>
      <c r="K31" s="704"/>
      <c r="L31" s="200"/>
    </row>
    <row r="32" spans="1:12" ht="12" customHeight="1" x14ac:dyDescent="0.25">
      <c r="A32" s="955"/>
      <c r="B32" s="1"/>
      <c r="C32" s="79"/>
      <c r="D32" s="939" t="s">
        <v>23</v>
      </c>
      <c r="E32" s="940"/>
      <c r="F32" s="940"/>
      <c r="G32" s="940"/>
      <c r="H32" s="940"/>
      <c r="I32" s="940"/>
      <c r="J32" s="1"/>
      <c r="K32" s="704"/>
      <c r="L32" s="200"/>
    </row>
    <row r="33" spans="1:13" ht="12" customHeight="1" thickBot="1" x14ac:dyDescent="0.3">
      <c r="A33" s="955"/>
      <c r="B33" s="1"/>
      <c r="C33" s="79"/>
      <c r="D33" s="939" t="s">
        <v>24</v>
      </c>
      <c r="E33" s="940"/>
      <c r="F33" s="940"/>
      <c r="G33" s="940"/>
      <c r="H33" s="940"/>
      <c r="I33" s="940"/>
      <c r="J33" s="1"/>
      <c r="K33" s="704"/>
      <c r="L33" s="200"/>
    </row>
    <row r="34" spans="1:13" ht="15" customHeight="1" thickBot="1" x14ac:dyDescent="0.3">
      <c r="A34" s="955"/>
      <c r="B34" s="1"/>
      <c r="C34" s="79"/>
      <c r="D34" s="843" t="s">
        <v>25</v>
      </c>
      <c r="E34" s="68"/>
      <c r="F34" s="68"/>
      <c r="G34" s="68"/>
      <c r="H34" s="68"/>
      <c r="I34" s="844"/>
      <c r="J34" s="65"/>
      <c r="K34" s="704"/>
      <c r="L34" s="200"/>
    </row>
    <row r="35" spans="1:13" ht="3" customHeight="1" x14ac:dyDescent="0.25">
      <c r="A35" s="955"/>
      <c r="B35" s="1"/>
      <c r="C35" s="81"/>
      <c r="D35" s="79"/>
      <c r="E35" s="79"/>
      <c r="F35" s="79"/>
      <c r="G35" s="79"/>
      <c r="H35" s="79"/>
      <c r="I35" s="79"/>
      <c r="J35" s="79"/>
      <c r="K35" s="707"/>
      <c r="L35" s="689"/>
      <c r="M35" s="670"/>
    </row>
    <row r="36" spans="1:13" ht="15" customHeight="1" x14ac:dyDescent="0.25">
      <c r="A36" s="955"/>
      <c r="B36" s="62"/>
      <c r="C36" s="82">
        <v>6</v>
      </c>
      <c r="D36" s="83" t="s">
        <v>26</v>
      </c>
      <c r="E36" s="72"/>
      <c r="F36" s="72"/>
      <c r="G36" s="72"/>
      <c r="H36" s="72"/>
      <c r="I36" s="72"/>
      <c r="J36" s="9"/>
      <c r="K36" s="703"/>
      <c r="L36" s="200"/>
    </row>
    <row r="37" spans="1:13" ht="12" customHeight="1" thickBot="1" x14ac:dyDescent="0.3">
      <c r="A37" s="955"/>
      <c r="B37" s="1"/>
      <c r="C37" s="84"/>
      <c r="D37" s="941" t="s">
        <v>27</v>
      </c>
      <c r="E37" s="942"/>
      <c r="F37" s="942"/>
      <c r="G37" s="942"/>
      <c r="H37" s="942"/>
      <c r="I37" s="942"/>
      <c r="J37" s="51"/>
      <c r="K37" s="703"/>
      <c r="L37" s="200"/>
    </row>
    <row r="38" spans="1:13" ht="15" customHeight="1" thickBot="1" x14ac:dyDescent="0.3">
      <c r="A38" s="955"/>
      <c r="B38" s="1"/>
      <c r="C38" s="85"/>
      <c r="D38" s="943"/>
      <c r="E38" s="944"/>
      <c r="F38" s="944"/>
      <c r="G38" s="944"/>
      <c r="H38" s="944"/>
      <c r="I38" s="944"/>
      <c r="J38" s="65"/>
      <c r="K38" s="704"/>
      <c r="L38" s="200"/>
    </row>
    <row r="39" spans="1:13" ht="3" customHeight="1" thickBot="1" x14ac:dyDescent="0.3">
      <c r="A39" s="955"/>
      <c r="B39" s="1"/>
      <c r="C39" s="86"/>
      <c r="D39" s="86"/>
      <c r="E39" s="86"/>
      <c r="F39" s="86"/>
      <c r="G39" s="86"/>
      <c r="H39" s="86"/>
      <c r="I39" s="86"/>
      <c r="J39" s="86"/>
      <c r="K39" s="708"/>
      <c r="L39" s="690"/>
      <c r="M39" s="671"/>
    </row>
    <row r="40" spans="1:13" ht="15.75" thickBot="1" x14ac:dyDescent="0.3">
      <c r="A40" s="955"/>
      <c r="B40" s="1"/>
      <c r="C40" s="68">
        <v>7</v>
      </c>
      <c r="D40" s="927" t="s">
        <v>28</v>
      </c>
      <c r="E40" s="928"/>
      <c r="F40" s="928"/>
      <c r="G40" s="928"/>
      <c r="H40" s="928"/>
      <c r="I40" s="928"/>
      <c r="J40" s="65"/>
      <c r="K40" s="704"/>
      <c r="L40" s="200"/>
    </row>
    <row r="41" spans="1:13" ht="3" customHeight="1" thickBot="1" x14ac:dyDescent="0.3">
      <c r="A41" s="955"/>
      <c r="B41" s="1"/>
      <c r="C41" s="79"/>
      <c r="D41" s="42"/>
      <c r="E41" s="43"/>
      <c r="F41" s="43"/>
      <c r="G41" s="43"/>
      <c r="H41" s="43"/>
      <c r="I41" s="43"/>
      <c r="J41" s="51"/>
      <c r="K41" s="703"/>
      <c r="L41" s="200"/>
    </row>
    <row r="42" spans="1:13" ht="15.75" thickBot="1" x14ac:dyDescent="0.3">
      <c r="A42" s="955"/>
      <c r="B42" s="1"/>
      <c r="C42" s="68">
        <v>8</v>
      </c>
      <c r="D42" s="927" t="s">
        <v>29</v>
      </c>
      <c r="E42" s="928"/>
      <c r="F42" s="928"/>
      <c r="G42" s="928"/>
      <c r="H42" s="928"/>
      <c r="I42" s="928"/>
      <c r="J42" s="65"/>
      <c r="K42" s="704"/>
      <c r="L42" s="200"/>
    </row>
    <row r="43" spans="1:13" ht="3" customHeight="1" x14ac:dyDescent="0.25">
      <c r="A43" s="955"/>
      <c r="B43" s="1"/>
      <c r="C43" s="79"/>
      <c r="D43" s="42"/>
      <c r="E43" s="43"/>
      <c r="F43" s="43"/>
      <c r="G43" s="43"/>
      <c r="H43" s="43"/>
      <c r="I43" s="43"/>
      <c r="J43" s="51"/>
      <c r="K43" s="703"/>
      <c r="L43" s="200"/>
    </row>
    <row r="44" spans="1:13" ht="15" customHeight="1" x14ac:dyDescent="0.25">
      <c r="A44" s="955"/>
      <c r="B44" s="1"/>
      <c r="C44" s="2">
        <v>9</v>
      </c>
      <c r="D44" s="929" t="s">
        <v>30</v>
      </c>
      <c r="E44" s="930"/>
      <c r="F44" s="930"/>
      <c r="G44" s="930"/>
      <c r="H44" s="930"/>
      <c r="I44" s="931"/>
      <c r="J44" s="1"/>
      <c r="K44" s="703"/>
      <c r="L44" s="200"/>
    </row>
    <row r="45" spans="1:13" x14ac:dyDescent="0.25">
      <c r="A45" s="955"/>
      <c r="B45" s="1"/>
      <c r="C45" s="79"/>
      <c r="D45" s="87" t="s">
        <v>31</v>
      </c>
      <c r="E45" s="88"/>
      <c r="F45" s="88"/>
      <c r="G45" s="88"/>
      <c r="H45" s="88"/>
      <c r="I45" s="88"/>
      <c r="J45" s="34"/>
      <c r="K45" s="703"/>
      <c r="L45" s="200"/>
    </row>
    <row r="46" spans="1:13" ht="12" customHeight="1" x14ac:dyDescent="0.25">
      <c r="A46" s="955"/>
      <c r="B46" s="1"/>
      <c r="C46" s="79"/>
      <c r="D46" s="89" t="s">
        <v>32</v>
      </c>
      <c r="E46" s="831"/>
      <c r="F46" s="831"/>
      <c r="G46" s="831"/>
      <c r="H46" s="831"/>
      <c r="I46" s="831"/>
      <c r="J46" s="34"/>
      <c r="K46" s="703"/>
      <c r="L46" s="200"/>
    </row>
    <row r="47" spans="1:13" ht="12" customHeight="1" x14ac:dyDescent="0.25">
      <c r="A47" s="955"/>
      <c r="B47" s="1"/>
      <c r="C47" s="79"/>
      <c r="D47" s="932" t="s">
        <v>33</v>
      </c>
      <c r="E47" s="933"/>
      <c r="F47" s="933"/>
      <c r="G47" s="933"/>
      <c r="H47" s="933"/>
      <c r="I47" s="933"/>
      <c r="J47" s="51"/>
      <c r="K47" s="703"/>
      <c r="L47" s="200"/>
    </row>
    <row r="48" spans="1:13" ht="12" customHeight="1" x14ac:dyDescent="0.25">
      <c r="A48" s="955"/>
      <c r="B48" s="1"/>
      <c r="C48" s="79"/>
      <c r="D48" s="934"/>
      <c r="E48" s="935"/>
      <c r="F48" s="935"/>
      <c r="G48" s="935"/>
      <c r="H48" s="935"/>
      <c r="I48" s="935"/>
      <c r="J48" s="51"/>
      <c r="K48" s="703"/>
      <c r="L48" s="200"/>
    </row>
    <row r="49" spans="1:13" ht="12" customHeight="1" x14ac:dyDescent="0.25">
      <c r="A49" s="955"/>
      <c r="B49" s="1"/>
      <c r="C49" s="79"/>
      <c r="D49" s="934"/>
      <c r="E49" s="935"/>
      <c r="F49" s="935"/>
      <c r="G49" s="935"/>
      <c r="H49" s="935"/>
      <c r="I49" s="935"/>
      <c r="J49" s="51"/>
      <c r="K49" s="703"/>
      <c r="L49" s="200"/>
    </row>
    <row r="50" spans="1:13" ht="12" customHeight="1" x14ac:dyDescent="0.25">
      <c r="A50" s="955"/>
      <c r="B50" s="1"/>
      <c r="C50" s="79"/>
      <c r="D50" s="934"/>
      <c r="E50" s="935"/>
      <c r="F50" s="935"/>
      <c r="G50" s="935"/>
      <c r="H50" s="935"/>
      <c r="I50" s="935"/>
      <c r="J50" s="51"/>
      <c r="K50" s="704"/>
      <c r="L50" s="200"/>
    </row>
    <row r="51" spans="1:13" ht="3" customHeight="1" x14ac:dyDescent="0.25">
      <c r="A51" s="955"/>
      <c r="B51" s="1"/>
      <c r="C51" s="79"/>
      <c r="D51" s="90"/>
      <c r="E51" s="91"/>
      <c r="F51" s="91"/>
      <c r="G51" s="91"/>
      <c r="H51" s="91"/>
      <c r="I51" s="91"/>
      <c r="J51" s="51"/>
      <c r="K51" s="704"/>
      <c r="L51" s="200"/>
    </row>
    <row r="52" spans="1:13" ht="12" customHeight="1" x14ac:dyDescent="0.25">
      <c r="A52" s="955"/>
      <c r="B52" s="1"/>
      <c r="C52" s="79"/>
      <c r="D52" s="92" t="s">
        <v>34</v>
      </c>
      <c r="E52" s="91"/>
      <c r="F52" s="91"/>
      <c r="G52" s="91"/>
      <c r="H52" s="91"/>
      <c r="I52" s="91"/>
      <c r="J52" s="51"/>
      <c r="K52" s="704"/>
      <c r="L52" s="200"/>
    </row>
    <row r="53" spans="1:13" ht="12" customHeight="1" x14ac:dyDescent="0.25">
      <c r="A53" s="955"/>
      <c r="B53" s="1"/>
      <c r="C53" s="79"/>
      <c r="D53" s="90" t="s">
        <v>401</v>
      </c>
      <c r="E53" s="91"/>
      <c r="F53" s="91"/>
      <c r="G53" s="91"/>
      <c r="H53" s="91"/>
      <c r="I53" s="91"/>
      <c r="J53" s="51"/>
      <c r="K53" s="704"/>
      <c r="L53" s="200"/>
    </row>
    <row r="54" spans="1:13" ht="12" customHeight="1" x14ac:dyDescent="0.25">
      <c r="A54" s="955"/>
      <c r="B54" s="1"/>
      <c r="C54" s="79"/>
      <c r="D54" s="90" t="s">
        <v>402</v>
      </c>
      <c r="E54" s="91"/>
      <c r="F54" s="91"/>
      <c r="G54" s="91"/>
      <c r="H54" s="91"/>
      <c r="I54" s="91"/>
      <c r="J54" s="51"/>
      <c r="K54" s="704"/>
      <c r="L54" s="200"/>
    </row>
    <row r="55" spans="1:13" ht="12" customHeight="1" x14ac:dyDescent="0.25">
      <c r="A55" s="955"/>
      <c r="B55" s="1"/>
      <c r="C55" s="79"/>
      <c r="D55" s="92" t="s">
        <v>35</v>
      </c>
      <c r="E55" s="91"/>
      <c r="F55" s="91"/>
      <c r="G55" s="91"/>
      <c r="H55" s="91"/>
      <c r="I55" s="91"/>
      <c r="J55" s="51"/>
      <c r="K55" s="704"/>
      <c r="L55" s="200"/>
    </row>
    <row r="56" spans="1:13" ht="12" customHeight="1" x14ac:dyDescent="0.25">
      <c r="A56" s="955"/>
      <c r="B56" s="1"/>
      <c r="C56" s="79"/>
      <c r="D56" s="92" t="s">
        <v>36</v>
      </c>
      <c r="E56" s="91"/>
      <c r="F56" s="91"/>
      <c r="G56" s="91"/>
      <c r="H56" s="91"/>
      <c r="I56" s="91"/>
      <c r="J56" s="51"/>
      <c r="K56" s="704"/>
      <c r="L56" s="200"/>
    </row>
    <row r="57" spans="1:13" ht="12" customHeight="1" x14ac:dyDescent="0.25">
      <c r="A57" s="955"/>
      <c r="B57" s="1"/>
      <c r="C57" s="79"/>
      <c r="D57" s="92" t="s">
        <v>37</v>
      </c>
      <c r="E57" s="91"/>
      <c r="F57" s="91"/>
      <c r="G57" s="91"/>
      <c r="H57" s="91"/>
      <c r="I57" s="91"/>
      <c r="J57" s="51"/>
      <c r="K57" s="704"/>
      <c r="L57" s="200"/>
    </row>
    <row r="58" spans="1:13" ht="12" customHeight="1" x14ac:dyDescent="0.25">
      <c r="A58" s="955"/>
      <c r="B58" s="1"/>
      <c r="C58" s="79"/>
      <c r="D58" s="90" t="s">
        <v>38</v>
      </c>
      <c r="E58" s="91"/>
      <c r="F58" s="91"/>
      <c r="G58" s="91"/>
      <c r="H58" s="91"/>
      <c r="I58" s="91"/>
      <c r="J58" s="51"/>
      <c r="K58" s="704"/>
      <c r="L58" s="200"/>
    </row>
    <row r="59" spans="1:13" ht="12" customHeight="1" x14ac:dyDescent="0.25">
      <c r="A59" s="955"/>
      <c r="B59" s="1"/>
      <c r="C59" s="79"/>
      <c r="D59" s="90" t="s">
        <v>39</v>
      </c>
      <c r="E59" s="91"/>
      <c r="F59" s="91"/>
      <c r="G59" s="91"/>
      <c r="H59" s="91"/>
      <c r="I59" s="91"/>
      <c r="J59" s="51"/>
      <c r="K59" s="704"/>
      <c r="L59" s="200"/>
    </row>
    <row r="60" spans="1:13" ht="12" customHeight="1" thickBot="1" x14ac:dyDescent="0.3">
      <c r="A60" s="955"/>
      <c r="B60" s="1"/>
      <c r="C60" s="79"/>
      <c r="D60" s="90" t="s">
        <v>40</v>
      </c>
      <c r="E60" s="91"/>
      <c r="F60" s="91"/>
      <c r="G60" s="91"/>
      <c r="H60" s="91"/>
      <c r="I60" s="91"/>
      <c r="J60" s="51"/>
      <c r="K60" s="704"/>
      <c r="L60" s="200"/>
    </row>
    <row r="61" spans="1:13" ht="15" customHeight="1" thickBot="1" x14ac:dyDescent="0.3">
      <c r="A61" s="955"/>
      <c r="B61" s="1"/>
      <c r="C61" s="93"/>
      <c r="D61" s="94" t="s">
        <v>41</v>
      </c>
      <c r="E61" s="95"/>
      <c r="F61" s="95"/>
      <c r="G61" s="95"/>
      <c r="H61" s="95"/>
      <c r="I61" s="96"/>
      <c r="J61" s="65"/>
      <c r="K61" s="704"/>
      <c r="L61" s="200"/>
    </row>
    <row r="62" spans="1:13" ht="3" customHeight="1" thickBot="1" x14ac:dyDescent="0.3">
      <c r="A62" s="955"/>
      <c r="B62" s="62"/>
      <c r="C62" s="69"/>
      <c r="D62" s="92"/>
      <c r="E62" s="91"/>
      <c r="F62" s="91"/>
      <c r="G62" s="91"/>
      <c r="H62" s="91"/>
      <c r="I62" s="91"/>
      <c r="J62" s="91"/>
      <c r="K62" s="704"/>
      <c r="L62" s="200"/>
    </row>
    <row r="63" spans="1:13" ht="15" customHeight="1" thickBot="1" x14ac:dyDescent="0.3">
      <c r="A63" s="955"/>
      <c r="B63" s="62"/>
      <c r="C63" s="842">
        <v>10</v>
      </c>
      <c r="D63" s="936" t="s">
        <v>495</v>
      </c>
      <c r="E63" s="937"/>
      <c r="F63" s="937"/>
      <c r="G63" s="937"/>
      <c r="H63" s="937"/>
      <c r="I63" s="938"/>
      <c r="J63" s="65"/>
      <c r="K63" s="704"/>
      <c r="L63" s="200"/>
    </row>
    <row r="64" spans="1:13" ht="3" customHeight="1" thickBot="1" x14ac:dyDescent="0.3">
      <c r="A64" s="955"/>
      <c r="B64" s="1"/>
      <c r="C64" s="58"/>
      <c r="D64" s="832"/>
      <c r="E64" s="98"/>
      <c r="F64" s="98"/>
      <c r="G64" s="98"/>
      <c r="H64" s="98"/>
      <c r="I64" s="99"/>
      <c r="J64" s="69"/>
      <c r="K64" s="707"/>
      <c r="L64" s="689"/>
      <c r="M64" s="670"/>
    </row>
    <row r="65" spans="1:13" ht="15" customHeight="1" thickBot="1" x14ac:dyDescent="0.3">
      <c r="A65" s="955"/>
      <c r="B65" s="1"/>
      <c r="C65" s="100"/>
      <c r="D65" s="925" t="s">
        <v>42</v>
      </c>
      <c r="E65" s="926"/>
      <c r="F65" s="926"/>
      <c r="G65" s="926"/>
      <c r="H65" s="926"/>
      <c r="I65" s="926"/>
      <c r="J65" s="65"/>
      <c r="K65" s="709"/>
      <c r="L65" s="200"/>
    </row>
    <row r="66" spans="1:13" ht="3" customHeight="1" thickBot="1" x14ac:dyDescent="0.3">
      <c r="A66" s="955"/>
      <c r="B66" s="1"/>
      <c r="C66" s="79"/>
      <c r="D66" s="42"/>
      <c r="E66" s="43"/>
      <c r="F66" s="43"/>
      <c r="G66" s="43"/>
      <c r="H66" s="43"/>
      <c r="I66" s="43"/>
      <c r="J66" s="43"/>
      <c r="K66" s="710"/>
      <c r="L66" s="691"/>
      <c r="M66" s="672"/>
    </row>
    <row r="67" spans="1:13" ht="15.75" thickBot="1" x14ac:dyDescent="0.3">
      <c r="A67" s="955"/>
      <c r="B67" s="1"/>
      <c r="C67" s="93">
        <v>11</v>
      </c>
      <c r="D67" s="102" t="s">
        <v>43</v>
      </c>
      <c r="E67" s="103"/>
      <c r="F67" s="103"/>
      <c r="G67" s="103"/>
      <c r="H67" s="103"/>
      <c r="I67" s="104"/>
      <c r="J67" s="65"/>
      <c r="K67" s="704"/>
      <c r="L67" s="200"/>
    </row>
    <row r="68" spans="1:13" ht="3" customHeight="1" x14ac:dyDescent="0.25">
      <c r="A68" s="955"/>
      <c r="B68" s="1"/>
      <c r="C68" s="98"/>
      <c r="D68" s="105"/>
      <c r="E68" s="106"/>
      <c r="F68" s="106"/>
      <c r="G68" s="106"/>
      <c r="H68" s="106"/>
      <c r="I68" s="106"/>
      <c r="J68" s="106"/>
      <c r="K68" s="704"/>
      <c r="L68" s="200"/>
    </row>
    <row r="69" spans="1:13" ht="15.75" thickBot="1" x14ac:dyDescent="0.3">
      <c r="A69" s="955"/>
      <c r="B69" s="1"/>
      <c r="C69" s="79" t="s">
        <v>44</v>
      </c>
      <c r="D69" s="42"/>
      <c r="E69" s="43"/>
      <c r="F69" s="43"/>
      <c r="G69" s="43"/>
      <c r="H69" s="43"/>
      <c r="I69" s="43"/>
      <c r="J69" s="51"/>
      <c r="K69" s="703"/>
      <c r="L69" s="200"/>
    </row>
    <row r="70" spans="1:13" ht="15.75" thickBot="1" x14ac:dyDescent="0.3">
      <c r="A70" s="955"/>
      <c r="B70" s="1"/>
      <c r="C70" s="68">
        <v>12</v>
      </c>
      <c r="D70" s="927" t="s">
        <v>45</v>
      </c>
      <c r="E70" s="928"/>
      <c r="F70" s="928"/>
      <c r="G70" s="928"/>
      <c r="H70" s="928"/>
      <c r="I70" s="928"/>
      <c r="J70" s="65"/>
      <c r="K70" s="704"/>
      <c r="L70" s="200"/>
    </row>
    <row r="71" spans="1:13" ht="3" customHeight="1" thickBot="1" x14ac:dyDescent="0.3">
      <c r="A71" s="955"/>
      <c r="B71" s="1"/>
      <c r="C71" s="79"/>
      <c r="D71" s="42"/>
      <c r="E71" s="43"/>
      <c r="F71" s="43"/>
      <c r="G71" s="43"/>
      <c r="H71" s="43"/>
      <c r="I71" s="43"/>
      <c r="J71" s="51"/>
      <c r="K71" s="703"/>
      <c r="L71" s="200"/>
    </row>
    <row r="72" spans="1:13" ht="15.75" thickBot="1" x14ac:dyDescent="0.3">
      <c r="A72" s="955"/>
      <c r="B72" s="1"/>
      <c r="C72" s="68">
        <v>13</v>
      </c>
      <c r="D72" s="927" t="s">
        <v>46</v>
      </c>
      <c r="E72" s="928"/>
      <c r="F72" s="928"/>
      <c r="G72" s="928"/>
      <c r="H72" s="928"/>
      <c r="I72" s="928"/>
      <c r="J72" s="65"/>
      <c r="K72" s="704"/>
      <c r="L72" s="200"/>
    </row>
    <row r="73" spans="1:13" ht="3" customHeight="1" thickBot="1" x14ac:dyDescent="0.3">
      <c r="A73" s="955"/>
      <c r="B73" s="1"/>
      <c r="C73" s="93"/>
      <c r="D73" s="833"/>
      <c r="E73" s="107"/>
      <c r="F73" s="107"/>
      <c r="G73" s="107"/>
      <c r="H73" s="107"/>
      <c r="I73" s="107"/>
      <c r="J73" s="44"/>
      <c r="K73" s="703"/>
      <c r="L73" s="200"/>
    </row>
    <row r="74" spans="1:13" ht="15.75" thickBot="1" x14ac:dyDescent="0.3">
      <c r="A74" s="955"/>
      <c r="B74" s="1"/>
      <c r="C74" s="68">
        <v>14</v>
      </c>
      <c r="D74" s="927" t="s">
        <v>47</v>
      </c>
      <c r="E74" s="928"/>
      <c r="F74" s="928"/>
      <c r="G74" s="928"/>
      <c r="H74" s="928"/>
      <c r="I74" s="928"/>
      <c r="J74" s="65"/>
      <c r="K74" s="704"/>
      <c r="L74" s="200"/>
    </row>
    <row r="75" spans="1:13" ht="15" customHeight="1" thickBot="1" x14ac:dyDescent="0.3">
      <c r="A75" s="956"/>
      <c r="B75" s="108"/>
      <c r="C75" s="109"/>
      <c r="D75" s="110"/>
      <c r="E75" s="110"/>
      <c r="F75" s="110"/>
      <c r="G75" s="110"/>
      <c r="H75" s="110"/>
      <c r="I75" s="110"/>
      <c r="J75" s="111"/>
      <c r="K75" s="711"/>
      <c r="L75" s="200"/>
    </row>
    <row r="76" spans="1:13" s="198" customFormat="1" x14ac:dyDescent="0.25">
      <c r="A76" s="352"/>
      <c r="B76" s="352"/>
      <c r="C76" s="352"/>
      <c r="D76" s="352"/>
      <c r="E76" s="352"/>
      <c r="F76" s="352"/>
      <c r="G76" s="352"/>
      <c r="H76" s="352"/>
      <c r="I76" s="352"/>
      <c r="J76" s="352"/>
      <c r="K76" s="352"/>
    </row>
  </sheetData>
  <protectedRanges>
    <protectedRange sqref="G2 J13 J15 J21 J23 J34 J38 J40 J42 J61 J63 J65 J67 J70 J72 J74" name="Range1"/>
  </protectedRanges>
  <mergeCells count="30">
    <mergeCell ref="D29:I29"/>
    <mergeCell ref="G2:J2"/>
    <mergeCell ref="G3:J3"/>
    <mergeCell ref="G4:J4"/>
    <mergeCell ref="A8:A75"/>
    <mergeCell ref="C8:J8"/>
    <mergeCell ref="C9:J11"/>
    <mergeCell ref="D13:I13"/>
    <mergeCell ref="D15:I15"/>
    <mergeCell ref="D18:I19"/>
    <mergeCell ref="D21:I21"/>
    <mergeCell ref="D23:I23"/>
    <mergeCell ref="D25:I25"/>
    <mergeCell ref="D26:I26"/>
    <mergeCell ref="D27:I27"/>
    <mergeCell ref="D28:I28"/>
    <mergeCell ref="D30:I30"/>
    <mergeCell ref="D31:I31"/>
    <mergeCell ref="D32:I32"/>
    <mergeCell ref="D33:I33"/>
    <mergeCell ref="D37:I38"/>
    <mergeCell ref="D65:I65"/>
    <mergeCell ref="D70:I70"/>
    <mergeCell ref="D72:I72"/>
    <mergeCell ref="D74:I74"/>
    <mergeCell ref="D40:I40"/>
    <mergeCell ref="D42:I42"/>
    <mergeCell ref="D44:I44"/>
    <mergeCell ref="D47:I50"/>
    <mergeCell ref="D63:I63"/>
  </mergeCells>
  <conditionalFormatting sqref="J12:J74">
    <cfRule type="containsText" dxfId="98" priority="1" operator="containsText" text="#VALUE!">
      <formula>NOT(ISERROR(SEARCH("#VALUE!",J12)))</formula>
    </cfRule>
  </conditionalFormatting>
  <conditionalFormatting sqref="J37">
    <cfRule type="containsText" dxfId="97" priority="16" operator="containsText" text="Please select answer">
      <formula>NOT(ISERROR(SEARCH("Please select answer",J37)))</formula>
    </cfRule>
    <cfRule type="containsText" dxfId="96" priority="17" operator="containsText" text="#VALUE!">
      <formula>NOT(ISERROR(SEARCH("#VALUE!",J37)))</formula>
    </cfRule>
  </conditionalFormatting>
  <conditionalFormatting sqref="J41">
    <cfRule type="containsText" dxfId="95" priority="33" operator="containsText" text="Please select answer">
      <formula>NOT(ISERROR(SEARCH("Please select answer",J41)))</formula>
    </cfRule>
    <cfRule type="containsText" dxfId="94" priority="34" operator="containsText" text="#VALUE!">
      <formula>NOT(ISERROR(SEARCH("#VALUE!",J41)))</formula>
    </cfRule>
  </conditionalFormatting>
  <conditionalFormatting sqref="J43">
    <cfRule type="containsText" dxfId="93" priority="31" operator="containsText" text="Please select answer">
      <formula>NOT(ISERROR(SEARCH("Please select answer",J43)))</formula>
    </cfRule>
    <cfRule type="containsText" dxfId="92" priority="32" operator="containsText" text="#VALUE!">
      <formula>NOT(ISERROR(SEARCH("#VALUE!",J43)))</formula>
    </cfRule>
  </conditionalFormatting>
  <conditionalFormatting sqref="J47:J60 J75 J1 J6:J7">
    <cfRule type="containsText" dxfId="91" priority="36" operator="containsText" text="#VALUE!">
      <formula>NOT(ISERROR(SEARCH("#VALUE!",J1)))</formula>
    </cfRule>
  </conditionalFormatting>
  <conditionalFormatting sqref="J47:J60 J75">
    <cfRule type="containsText" dxfId="90" priority="35" operator="containsText" text="Please select answer">
      <formula>NOT(ISERROR(SEARCH("Please select answer",J47)))</formula>
    </cfRule>
  </conditionalFormatting>
  <conditionalFormatting sqref="J69">
    <cfRule type="containsText" dxfId="89" priority="29" operator="containsText" text="Please select answer">
      <formula>NOT(ISERROR(SEARCH("Please select answer",J69)))</formula>
    </cfRule>
    <cfRule type="containsText" dxfId="88" priority="30" operator="containsText" text="#VALUE!">
      <formula>NOT(ISERROR(SEARCH("#VALUE!",J69)))</formula>
    </cfRule>
  </conditionalFormatting>
  <conditionalFormatting sqref="J71">
    <cfRule type="containsText" dxfId="87" priority="27" operator="containsText" text="Please select answer">
      <formula>NOT(ISERROR(SEARCH("Please select answer",J71)))</formula>
    </cfRule>
    <cfRule type="containsText" dxfId="86" priority="28" operator="containsText" text="#VALUE!">
      <formula>NOT(ISERROR(SEARCH("#VALUE!",J71)))</formula>
    </cfRule>
  </conditionalFormatting>
  <pageMargins left="0.25" right="0.25" top="0.75" bottom="0.75" header="0.3" footer="0.3"/>
  <pageSetup paperSize="3" scale="83"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1000000}">
          <x14:formula1>
            <xm:f>Lists!$O$2:$O$3</xm:f>
          </x14:formula1>
          <xm:sqref>J13 J61 J72 J70 J67 J65 J63 J74 J42 J40 J38 J34 J23 J21 J15</xm:sqref>
        </x14:dataValidation>
        <x14:dataValidation type="list" allowBlank="1" showInputMessage="1" showErrorMessage="1" xr:uid="{00000000-0002-0000-0100-000000000000}">
          <x14:formula1>
            <xm:f>Lists!$A$2:$A$7</xm:f>
          </x14:formula1>
          <xm:sqref>G2:J2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59999389629810485"/>
    <pageSetUpPr fitToPage="1"/>
  </sheetPr>
  <dimension ref="A1:X342"/>
  <sheetViews>
    <sheetView tabSelected="1" zoomScale="90" zoomScaleNormal="90" workbookViewId="0">
      <pane ySplit="16" topLeftCell="A17" activePane="bottomLeft" state="frozen"/>
      <selection pane="bottomLeft" activeCell="J37" sqref="J37"/>
    </sheetView>
  </sheetViews>
  <sheetFormatPr defaultColWidth="9.140625" defaultRowHeight="15" x14ac:dyDescent="0.25"/>
  <cols>
    <col min="1" max="1" width="3.7109375" style="141" customWidth="1"/>
    <col min="2" max="2" width="0.85546875" style="141" customWidth="1"/>
    <col min="3" max="3" width="3.7109375" style="141" customWidth="1"/>
    <col min="4" max="4" width="12.7109375" style="141" customWidth="1"/>
    <col min="5" max="5" width="41.7109375" style="141" customWidth="1"/>
    <col min="6" max="8" width="14.7109375" style="141" customWidth="1"/>
    <col min="9" max="9" width="0.85546875" style="141" customWidth="1"/>
    <col min="10" max="10" width="14.7109375" style="141" customWidth="1"/>
    <col min="11" max="11" width="0.85546875" style="141" customWidth="1"/>
    <col min="12" max="12" width="14.7109375" style="141" customWidth="1"/>
    <col min="13" max="14" width="0.85546875" style="141" customWidth="1"/>
    <col min="15" max="15" width="3.7109375" style="141" hidden="1" customWidth="1"/>
    <col min="16" max="16" width="15.7109375" style="141" hidden="1" customWidth="1"/>
    <col min="17" max="18" width="10.7109375" style="141" hidden="1" customWidth="1"/>
    <col min="19" max="19" width="7.42578125" style="141" hidden="1" customWidth="1"/>
    <col min="20" max="20" width="10.7109375" style="141" hidden="1" customWidth="1"/>
    <col min="21" max="21" width="10.5703125" style="141" hidden="1" customWidth="1"/>
    <col min="22" max="22" width="10.7109375" style="141" hidden="1" customWidth="1"/>
    <col min="23" max="23" width="0.85546875" style="141" hidden="1" customWidth="1"/>
    <col min="24" max="24" width="9.140625" style="141" hidden="1" customWidth="1"/>
    <col min="25" max="27" width="9.140625" style="141" customWidth="1"/>
    <col min="28" max="16384" width="9.140625" style="141"/>
  </cols>
  <sheetData>
    <row r="1" spans="1:23" ht="15" customHeight="1" thickBot="1" x14ac:dyDescent="0.5">
      <c r="A1" s="135"/>
      <c r="B1" s="1"/>
      <c r="C1" s="2"/>
      <c r="D1" s="2"/>
      <c r="E1" s="3"/>
      <c r="F1" s="3"/>
      <c r="G1" s="136"/>
      <c r="H1" s="5"/>
      <c r="I1" s="5"/>
      <c r="J1" s="5"/>
      <c r="K1" s="5"/>
      <c r="L1" s="137"/>
      <c r="M1" s="138"/>
      <c r="N1" s="139"/>
      <c r="O1" s="140"/>
      <c r="R1" s="142"/>
      <c r="S1" s="143"/>
      <c r="T1" s="144"/>
      <c r="W1" s="674"/>
    </row>
    <row r="2" spans="1:23" ht="15" customHeight="1" thickBot="1" x14ac:dyDescent="0.5">
      <c r="A2" s="135"/>
      <c r="B2" s="1"/>
      <c r="C2" s="145" t="s">
        <v>0</v>
      </c>
      <c r="D2" s="10"/>
      <c r="E2" s="7"/>
      <c r="F2" s="8" t="s">
        <v>7</v>
      </c>
      <c r="G2" s="945"/>
      <c r="H2" s="946"/>
      <c r="I2" s="946"/>
      <c r="J2" s="946"/>
      <c r="K2" s="946"/>
      <c r="L2" s="947"/>
      <c r="M2" s="146"/>
      <c r="N2" s="147"/>
      <c r="O2" s="140"/>
      <c r="P2" s="148"/>
      <c r="Q2" s="149"/>
      <c r="R2" s="150"/>
      <c r="S2" s="151"/>
      <c r="T2" s="152"/>
      <c r="W2" s="674"/>
    </row>
    <row r="3" spans="1:23" ht="3" customHeight="1" thickBot="1" x14ac:dyDescent="0.5">
      <c r="A3" s="135"/>
      <c r="B3" s="1"/>
      <c r="C3" s="145"/>
      <c r="D3" s="10"/>
      <c r="E3" s="7"/>
      <c r="F3" s="8"/>
      <c r="G3" s="8"/>
      <c r="H3" s="8"/>
      <c r="I3" s="8"/>
      <c r="J3" s="8"/>
      <c r="K3" s="8"/>
      <c r="L3" s="8"/>
      <c r="M3" s="146"/>
      <c r="N3" s="147"/>
      <c r="O3" s="140"/>
      <c r="P3" s="148"/>
      <c r="Q3" s="149"/>
      <c r="R3" s="150"/>
      <c r="S3" s="151"/>
      <c r="T3" s="152"/>
      <c r="W3" s="674"/>
    </row>
    <row r="4" spans="1:23" ht="15" customHeight="1" thickBot="1" x14ac:dyDescent="0.5">
      <c r="A4" s="135"/>
      <c r="B4" s="1"/>
      <c r="C4" s="153" t="s">
        <v>409</v>
      </c>
      <c r="D4" s="10"/>
      <c r="E4" s="7"/>
      <c r="F4" s="8" t="s">
        <v>101</v>
      </c>
      <c r="G4" s="945"/>
      <c r="H4" s="946"/>
      <c r="I4" s="946"/>
      <c r="J4" s="946"/>
      <c r="K4" s="946"/>
      <c r="L4" s="947"/>
      <c r="M4" s="146"/>
      <c r="N4" s="147"/>
      <c r="O4" s="140"/>
      <c r="P4" s="148"/>
      <c r="Q4" s="149"/>
      <c r="R4" s="150"/>
      <c r="S4" s="151"/>
      <c r="T4" s="152"/>
      <c r="W4" s="674"/>
    </row>
    <row r="5" spans="1:23" ht="3" customHeight="1" thickBot="1" x14ac:dyDescent="0.5">
      <c r="A5" s="135"/>
      <c r="B5" s="1"/>
      <c r="C5" s="806"/>
      <c r="D5" s="10"/>
      <c r="E5" s="7"/>
      <c r="F5" s="155"/>
      <c r="G5" s="156"/>
      <c r="H5" s="157"/>
      <c r="I5" s="157"/>
      <c r="J5" s="157"/>
      <c r="K5" s="157"/>
      <c r="L5" s="157"/>
      <c r="M5" s="158"/>
      <c r="N5" s="147"/>
      <c r="O5" s="140"/>
      <c r="P5" s="159"/>
      <c r="Q5" s="159"/>
      <c r="R5" s="160"/>
      <c r="S5" s="161"/>
      <c r="T5" s="162"/>
      <c r="U5" s="163"/>
      <c r="W5" s="674"/>
    </row>
    <row r="6" spans="1:23" ht="15" customHeight="1" thickBot="1" x14ac:dyDescent="0.5">
      <c r="A6" s="135"/>
      <c r="B6" s="804"/>
      <c r="C6" s="135"/>
      <c r="D6" s="805"/>
      <c r="E6" s="7"/>
      <c r="F6" s="8" t="s">
        <v>102</v>
      </c>
      <c r="G6" s="945"/>
      <c r="H6" s="946"/>
      <c r="I6" s="946"/>
      <c r="J6" s="946"/>
      <c r="K6" s="946"/>
      <c r="L6" s="947"/>
      <c r="M6" s="164"/>
      <c r="N6" s="147"/>
      <c r="O6" s="140"/>
      <c r="P6" s="165"/>
      <c r="Q6" s="165"/>
      <c r="R6" s="166"/>
      <c r="S6" s="161"/>
      <c r="T6" s="167"/>
      <c r="U6" s="163"/>
      <c r="W6" s="674"/>
    </row>
    <row r="7" spans="1:23" ht="3" customHeight="1" thickBot="1" x14ac:dyDescent="0.5">
      <c r="A7" s="135"/>
      <c r="B7" s="135"/>
      <c r="C7" s="135"/>
      <c r="D7" s="10"/>
      <c r="E7" s="7"/>
      <c r="F7" s="8"/>
      <c r="G7" s="168"/>
      <c r="H7" s="168"/>
      <c r="I7" s="168"/>
      <c r="J7" s="168"/>
      <c r="K7" s="168"/>
      <c r="L7" s="168"/>
      <c r="M7" s="8"/>
      <c r="N7" s="147"/>
      <c r="O7" s="140"/>
      <c r="P7" s="165"/>
      <c r="Q7" s="165"/>
      <c r="R7" s="166"/>
      <c r="S7" s="161"/>
      <c r="T7" s="167"/>
      <c r="U7" s="163"/>
      <c r="W7" s="674"/>
    </row>
    <row r="8" spans="1:23" ht="15" customHeight="1" thickBot="1" x14ac:dyDescent="0.5">
      <c r="A8" s="135"/>
      <c r="B8" s="135"/>
      <c r="C8" s="135"/>
      <c r="D8" s="10"/>
      <c r="E8" s="7"/>
      <c r="F8" s="8" t="s">
        <v>103</v>
      </c>
      <c r="G8" s="945"/>
      <c r="H8" s="946"/>
      <c r="I8" s="946"/>
      <c r="J8" s="946"/>
      <c r="K8" s="946"/>
      <c r="L8" s="947"/>
      <c r="M8" s="164"/>
      <c r="N8" s="147"/>
      <c r="O8" s="140"/>
      <c r="P8" s="165"/>
      <c r="Q8" s="165"/>
      <c r="R8" s="166"/>
      <c r="S8" s="161"/>
      <c r="T8" s="167"/>
      <c r="U8" s="163"/>
      <c r="W8" s="674"/>
    </row>
    <row r="9" spans="1:23" ht="3" customHeight="1" thickBot="1" x14ac:dyDescent="0.5">
      <c r="A9" s="135"/>
      <c r="B9" s="1"/>
      <c r="C9" s="154"/>
      <c r="D9" s="10"/>
      <c r="E9" s="7"/>
      <c r="F9" s="7"/>
      <c r="G9" s="169"/>
      <c r="H9" s="170"/>
      <c r="I9" s="170"/>
      <c r="J9" s="171"/>
      <c r="K9" s="172"/>
      <c r="L9" s="173"/>
      <c r="M9" s="146"/>
      <c r="N9" s="147"/>
      <c r="O9" s="140"/>
      <c r="P9" s="149"/>
      <c r="Q9" s="149"/>
      <c r="R9" s="150"/>
      <c r="S9" s="151"/>
      <c r="T9" s="152"/>
      <c r="U9" s="163"/>
      <c r="W9" s="674"/>
    </row>
    <row r="10" spans="1:23" ht="15" customHeight="1" thickBot="1" x14ac:dyDescent="0.5">
      <c r="A10" s="135"/>
      <c r="B10" s="1"/>
      <c r="C10" s="154"/>
      <c r="D10" s="10"/>
      <c r="E10" s="7"/>
      <c r="F10" s="8" t="s">
        <v>641</v>
      </c>
      <c r="G10" s="945"/>
      <c r="H10" s="946"/>
      <c r="I10" s="946"/>
      <c r="J10" s="946"/>
      <c r="K10" s="946"/>
      <c r="L10" s="947"/>
      <c r="M10" s="164"/>
      <c r="N10" s="147"/>
      <c r="O10" s="140"/>
      <c r="P10" s="165"/>
      <c r="Q10" s="165"/>
      <c r="R10" s="166"/>
      <c r="S10" s="161"/>
      <c r="T10" s="167"/>
      <c r="U10" s="163"/>
      <c r="W10" s="674"/>
    </row>
    <row r="11" spans="1:23" ht="3" customHeight="1" thickBot="1" x14ac:dyDescent="0.5">
      <c r="A11" s="135"/>
      <c r="B11" s="1"/>
      <c r="C11" s="174"/>
      <c r="D11" s="1"/>
      <c r="E11" s="7"/>
      <c r="F11" s="7"/>
      <c r="G11" s="169"/>
      <c r="H11" s="170"/>
      <c r="I11" s="170"/>
      <c r="J11" s="171"/>
      <c r="K11" s="171"/>
      <c r="L11" s="171"/>
      <c r="M11" s="175"/>
      <c r="N11" s="147"/>
      <c r="O11" s="140"/>
      <c r="P11" s="165"/>
      <c r="Q11" s="176"/>
      <c r="R11" s="166"/>
      <c r="S11" s="161"/>
      <c r="T11" s="167"/>
      <c r="U11" s="163"/>
      <c r="W11" s="674"/>
    </row>
    <row r="12" spans="1:23" ht="15" customHeight="1" thickBot="1" x14ac:dyDescent="0.5">
      <c r="A12" s="135"/>
      <c r="B12" s="1"/>
      <c r="C12" s="174"/>
      <c r="D12" s="1"/>
      <c r="E12" s="7"/>
      <c r="F12" s="8" t="s">
        <v>642</v>
      </c>
      <c r="G12" s="945"/>
      <c r="H12" s="946"/>
      <c r="I12" s="946"/>
      <c r="J12" s="946"/>
      <c r="K12" s="946"/>
      <c r="L12" s="947"/>
      <c r="M12" s="164"/>
      <c r="N12" s="147"/>
      <c r="O12" s="140"/>
      <c r="P12" s="165"/>
      <c r="Q12" s="176"/>
      <c r="R12" s="864"/>
      <c r="S12" s="865"/>
      <c r="T12" s="866"/>
      <c r="U12" s="163"/>
      <c r="W12" s="674"/>
    </row>
    <row r="13" spans="1:23" ht="3" customHeight="1" thickBot="1" x14ac:dyDescent="0.5">
      <c r="A13" s="135"/>
      <c r="B13" s="1"/>
      <c r="C13" s="174"/>
      <c r="D13" s="1"/>
      <c r="E13" s="7"/>
      <c r="F13" s="155"/>
      <c r="G13" s="863"/>
      <c r="H13" s="173"/>
      <c r="I13" s="173"/>
      <c r="J13" s="172"/>
      <c r="K13" s="172"/>
      <c r="L13" s="172"/>
      <c r="M13" s="164"/>
      <c r="N13" s="147"/>
      <c r="O13" s="140"/>
      <c r="P13" s="165"/>
      <c r="Q13" s="176"/>
      <c r="R13" s="864"/>
      <c r="S13" s="865"/>
      <c r="T13" s="866"/>
      <c r="U13" s="163"/>
      <c r="W13" s="674"/>
    </row>
    <row r="14" spans="1:23" ht="15" customHeight="1" thickBot="1" x14ac:dyDescent="0.5">
      <c r="A14" s="135"/>
      <c r="B14" s="1"/>
      <c r="C14" s="174"/>
      <c r="D14" s="1"/>
      <c r="E14" s="7"/>
      <c r="F14" s="8" t="s">
        <v>644</v>
      </c>
      <c r="G14" s="976"/>
      <c r="H14" s="977"/>
      <c r="I14" s="977"/>
      <c r="J14" s="977"/>
      <c r="K14" s="977"/>
      <c r="L14" s="978"/>
      <c r="M14" s="177"/>
      <c r="N14" s="147"/>
      <c r="O14" s="178"/>
      <c r="P14" s="165"/>
      <c r="Q14" s="165"/>
      <c r="R14" s="1057" t="s">
        <v>104</v>
      </c>
      <c r="S14" s="1057"/>
      <c r="T14" s="791">
        <f>SUM(T20+T71+T200+T239+T281)</f>
        <v>9</v>
      </c>
      <c r="W14" s="674"/>
    </row>
    <row r="15" spans="1:23" ht="3" customHeight="1" thickBot="1" x14ac:dyDescent="0.5">
      <c r="A15" s="135"/>
      <c r="B15" s="1"/>
      <c r="C15" s="154"/>
      <c r="D15" s="10"/>
      <c r="E15" s="807"/>
      <c r="F15" s="808"/>
      <c r="G15" s="179"/>
      <c r="H15" s="29"/>
      <c r="I15" s="29"/>
      <c r="J15" s="29"/>
      <c r="K15" s="29"/>
      <c r="L15" s="180"/>
      <c r="M15" s="62"/>
      <c r="N15" s="147"/>
      <c r="O15" s="140"/>
      <c r="P15" s="181"/>
      <c r="Q15" s="182"/>
      <c r="R15" s="183"/>
      <c r="S15" s="184"/>
      <c r="T15" s="185"/>
      <c r="U15" s="163"/>
      <c r="W15" s="674"/>
    </row>
    <row r="16" spans="1:23" ht="15" customHeight="1" thickBot="1" x14ac:dyDescent="0.5">
      <c r="A16" s="186"/>
      <c r="B16" s="17"/>
      <c r="C16" s="18"/>
      <c r="D16" s="18"/>
      <c r="E16" s="809"/>
      <c r="F16" s="882" t="s">
        <v>640</v>
      </c>
      <c r="G16" s="976"/>
      <c r="H16" s="977"/>
      <c r="I16" s="977"/>
      <c r="J16" s="977"/>
      <c r="K16" s="977"/>
      <c r="L16" s="978"/>
      <c r="M16" s="51"/>
      <c r="N16" s="147"/>
      <c r="O16" s="187" t="s">
        <v>105</v>
      </c>
      <c r="P16" s="188"/>
      <c r="Q16" s="840">
        <f>SUM(S40+S42+S48+S62+S75+S94+S97+S101+S103+S121+S152+S187+S204+S208+S211+S213+S215+S218+S220+S222+S224+S227+S229+S231+S241+S255+S267+S284+S291+S293+S295+S298+S312)</f>
        <v>86</v>
      </c>
      <c r="R16" s="1057" t="s">
        <v>106</v>
      </c>
      <c r="S16" s="1057"/>
      <c r="T16" s="189">
        <f>IFERROR(T14/Q16,0)</f>
        <v>0.10465116279069768</v>
      </c>
      <c r="W16" s="674"/>
    </row>
    <row r="17" spans="1:23" ht="3" customHeight="1" x14ac:dyDescent="0.45">
      <c r="A17" s="190"/>
      <c r="B17" s="191"/>
      <c r="C17" s="192"/>
      <c r="D17" s="34"/>
      <c r="E17" s="43"/>
      <c r="F17" s="43"/>
      <c r="G17" s="43"/>
      <c r="H17" s="43"/>
      <c r="I17" s="43"/>
      <c r="J17" s="43"/>
      <c r="K17" s="43"/>
      <c r="L17" s="51"/>
      <c r="M17" s="51"/>
      <c r="N17" s="147"/>
      <c r="O17" s="193"/>
      <c r="P17" s="194"/>
      <c r="Q17" s="194"/>
      <c r="R17" s="195"/>
      <c r="S17" s="196"/>
      <c r="T17" s="197"/>
      <c r="U17" s="163"/>
      <c r="W17" s="674"/>
    </row>
    <row r="18" spans="1:23" ht="18.75" customHeight="1" x14ac:dyDescent="0.25">
      <c r="A18" s="1020"/>
      <c r="B18" s="62"/>
      <c r="C18" s="1058" t="s">
        <v>107</v>
      </c>
      <c r="D18" s="1059"/>
      <c r="E18" s="1059"/>
      <c r="F18" s="1059"/>
      <c r="G18" s="1059"/>
      <c r="H18" s="1059"/>
      <c r="I18" s="1059"/>
      <c r="J18" s="1059"/>
      <c r="K18" s="1059"/>
      <c r="L18" s="1060"/>
      <c r="M18" s="199"/>
      <c r="N18" s="147"/>
      <c r="O18" s="786" t="s">
        <v>108</v>
      </c>
      <c r="P18" s="787"/>
      <c r="Q18" s="787"/>
      <c r="R18" s="787"/>
      <c r="S18" s="787"/>
      <c r="T18" s="787"/>
      <c r="W18" s="674"/>
    </row>
    <row r="19" spans="1:23" ht="3" customHeight="1" thickBot="1" x14ac:dyDescent="0.3">
      <c r="A19" s="1021"/>
      <c r="B19" s="62"/>
      <c r="C19" s="201"/>
      <c r="D19" s="57"/>
      <c r="E19" s="57"/>
      <c r="F19" s="57"/>
      <c r="G19" s="57"/>
      <c r="H19" s="57"/>
      <c r="I19" s="57"/>
      <c r="J19" s="57"/>
      <c r="K19" s="57"/>
      <c r="L19" s="202"/>
      <c r="M19" s="199"/>
      <c r="N19" s="147"/>
      <c r="O19" s="203"/>
      <c r="P19" s="204"/>
      <c r="Q19" s="204"/>
      <c r="R19" s="205"/>
      <c r="S19" s="206"/>
      <c r="T19" s="207"/>
      <c r="U19" s="163"/>
      <c r="W19" s="674"/>
    </row>
    <row r="20" spans="1:23" ht="20.100000000000001" customHeight="1" thickBot="1" x14ac:dyDescent="0.3">
      <c r="A20" s="1021"/>
      <c r="B20" s="62"/>
      <c r="C20" s="208" t="s">
        <v>109</v>
      </c>
      <c r="D20" s="209"/>
      <c r="E20" s="210"/>
      <c r="F20" s="210"/>
      <c r="G20" s="211"/>
      <c r="H20" s="212"/>
      <c r="I20" s="212"/>
      <c r="J20" s="212"/>
      <c r="K20" s="212"/>
      <c r="L20" s="213"/>
      <c r="M20" s="199"/>
      <c r="N20" s="147"/>
      <c r="O20" s="214" t="s">
        <v>110</v>
      </c>
      <c r="P20" s="215"/>
      <c r="Q20" s="216"/>
      <c r="R20" s="217"/>
      <c r="S20" s="839"/>
      <c r="T20" s="790">
        <f>T40+T42+T48+T62</f>
        <v>0</v>
      </c>
      <c r="W20" s="674"/>
    </row>
    <row r="21" spans="1:23" ht="3" customHeight="1" thickBot="1" x14ac:dyDescent="0.3">
      <c r="A21" s="1021"/>
      <c r="B21" s="62"/>
      <c r="C21" s="191"/>
      <c r="D21" s="218"/>
      <c r="E21" s="218"/>
      <c r="F21" s="219"/>
      <c r="G21" s="219"/>
      <c r="H21" s="219"/>
      <c r="I21" s="191"/>
      <c r="J21" s="219"/>
      <c r="K21" s="191"/>
      <c r="L21" s="219"/>
      <c r="M21" s="62"/>
      <c r="N21" s="147"/>
      <c r="O21" s="140"/>
      <c r="P21" s="220"/>
      <c r="Q21" s="220"/>
      <c r="R21" s="221"/>
      <c r="S21" s="222"/>
      <c r="T21" s="223"/>
      <c r="U21" s="163"/>
      <c r="W21" s="674"/>
    </row>
    <row r="22" spans="1:23" ht="15" customHeight="1" x14ac:dyDescent="0.25">
      <c r="A22" s="1021"/>
      <c r="B22" s="1"/>
      <c r="C22" s="794">
        <v>1</v>
      </c>
      <c r="D22" s="936" t="s">
        <v>450</v>
      </c>
      <c r="E22" s="1054"/>
      <c r="F22" s="1061" t="s">
        <v>111</v>
      </c>
      <c r="G22" s="1063" t="s">
        <v>112</v>
      </c>
      <c r="H22" s="1063" t="s">
        <v>113</v>
      </c>
      <c r="I22" s="224"/>
      <c r="J22" s="1065" t="s">
        <v>114</v>
      </c>
      <c r="K22" s="224"/>
      <c r="L22" s="1052" t="s">
        <v>115</v>
      </c>
      <c r="M22" s="199"/>
      <c r="N22" s="147"/>
      <c r="O22" s="140"/>
      <c r="P22" s="220"/>
      <c r="Q22" s="220"/>
      <c r="R22" s="221"/>
      <c r="S22" s="222"/>
      <c r="T22" s="225"/>
      <c r="W22" s="674"/>
    </row>
    <row r="23" spans="1:23" ht="15.75" thickBot="1" x14ac:dyDescent="0.3">
      <c r="A23" s="1021"/>
      <c r="B23" s="1"/>
      <c r="C23" s="793"/>
      <c r="D23" s="1055" t="s">
        <v>643</v>
      </c>
      <c r="E23" s="1056"/>
      <c r="F23" s="1062"/>
      <c r="G23" s="1064"/>
      <c r="H23" s="1064"/>
      <c r="I23" s="226"/>
      <c r="J23" s="1066"/>
      <c r="K23" s="227"/>
      <c r="L23" s="1053"/>
      <c r="M23" s="228"/>
      <c r="N23" s="147"/>
      <c r="O23" s="140"/>
      <c r="P23" s="220"/>
      <c r="Q23" s="220"/>
      <c r="R23" s="221"/>
      <c r="S23" s="222"/>
      <c r="T23" s="225"/>
      <c r="U23" s="163"/>
      <c r="W23" s="674"/>
    </row>
    <row r="24" spans="1:23" ht="15" customHeight="1" thickBot="1" x14ac:dyDescent="0.3">
      <c r="A24" s="1021"/>
      <c r="B24" s="1"/>
      <c r="C24" s="295"/>
      <c r="D24" s="62"/>
      <c r="E24" s="229" t="s">
        <v>524</v>
      </c>
      <c r="F24" s="230"/>
      <c r="G24" s="231"/>
      <c r="H24" s="846">
        <f t="shared" ref="H24:H29" si="0">SUM(F24:G24)</f>
        <v>0</v>
      </c>
      <c r="I24" s="232"/>
      <c r="J24" s="233">
        <f>IFERROR(F24/G14,0)</f>
        <v>0</v>
      </c>
      <c r="K24" s="227"/>
      <c r="L24" s="233">
        <f t="shared" ref="L24:L29" si="1">IFERROR(H24/$H$31,0)</f>
        <v>0</v>
      </c>
      <c r="M24" s="234"/>
      <c r="N24" s="147"/>
      <c r="O24" s="140"/>
      <c r="P24" s="235"/>
      <c r="Q24" s="236"/>
      <c r="R24" s="237"/>
      <c r="S24" s="238"/>
      <c r="T24" s="236"/>
      <c r="W24" s="674"/>
    </row>
    <row r="25" spans="1:23" ht="15" customHeight="1" thickBot="1" x14ac:dyDescent="0.3">
      <c r="A25" s="1021"/>
      <c r="B25" s="1"/>
      <c r="C25" s="295"/>
      <c r="D25" s="62"/>
      <c r="E25" s="229" t="s">
        <v>525</v>
      </c>
      <c r="F25" s="230"/>
      <c r="G25" s="231"/>
      <c r="H25" s="846">
        <f t="shared" si="0"/>
        <v>0</v>
      </c>
      <c r="I25" s="232"/>
      <c r="J25" s="233">
        <f>IFERROR(F25/$G$14,0)</f>
        <v>0</v>
      </c>
      <c r="K25" s="227"/>
      <c r="L25" s="233">
        <f t="shared" si="1"/>
        <v>0</v>
      </c>
      <c r="M25" s="234"/>
      <c r="N25" s="147"/>
      <c r="O25" s="140"/>
      <c r="P25" s="235"/>
      <c r="Q25" s="236"/>
      <c r="R25" s="237"/>
      <c r="S25" s="238"/>
      <c r="T25" s="236"/>
      <c r="W25" s="674"/>
    </row>
    <row r="26" spans="1:23" ht="15" customHeight="1" thickBot="1" x14ac:dyDescent="0.3">
      <c r="A26" s="1021"/>
      <c r="B26" s="1"/>
      <c r="C26" s="793"/>
      <c r="D26" s="239"/>
      <c r="E26" s="229" t="s">
        <v>526</v>
      </c>
      <c r="F26" s="230"/>
      <c r="G26" s="231"/>
      <c r="H26" s="846">
        <f t="shared" si="0"/>
        <v>0</v>
      </c>
      <c r="I26" s="232"/>
      <c r="J26" s="233">
        <f>IFERROR(F26/$G$14,0)</f>
        <v>0</v>
      </c>
      <c r="K26" s="227"/>
      <c r="L26" s="233">
        <f t="shared" si="1"/>
        <v>0</v>
      </c>
      <c r="M26" s="234"/>
      <c r="N26" s="147"/>
      <c r="O26" s="140"/>
      <c r="P26" s="236"/>
      <c r="Q26" s="236"/>
      <c r="R26" s="237"/>
      <c r="S26" s="238"/>
      <c r="T26" s="236"/>
      <c r="W26" s="674"/>
    </row>
    <row r="27" spans="1:23" ht="15" customHeight="1" thickBot="1" x14ac:dyDescent="0.3">
      <c r="A27" s="1021"/>
      <c r="B27" s="1"/>
      <c r="C27" s="793"/>
      <c r="D27" s="239"/>
      <c r="E27" s="229" t="s">
        <v>527</v>
      </c>
      <c r="F27" s="230"/>
      <c r="G27" s="231"/>
      <c r="H27" s="846">
        <f t="shared" si="0"/>
        <v>0</v>
      </c>
      <c r="I27" s="232"/>
      <c r="J27" s="233">
        <f>IFERROR(F27/$G$14,0)</f>
        <v>0</v>
      </c>
      <c r="K27" s="227"/>
      <c r="L27" s="233">
        <f t="shared" si="1"/>
        <v>0</v>
      </c>
      <c r="M27" s="234"/>
      <c r="N27" s="147"/>
      <c r="O27" s="140"/>
      <c r="P27" s="236"/>
      <c r="Q27" s="236"/>
      <c r="R27" s="237"/>
      <c r="S27" s="238"/>
      <c r="T27" s="236"/>
      <c r="W27" s="674"/>
    </row>
    <row r="28" spans="1:23" ht="15" customHeight="1" thickBot="1" x14ac:dyDescent="0.3">
      <c r="A28" s="1021"/>
      <c r="B28" s="1"/>
      <c r="C28" s="793"/>
      <c r="D28" s="239"/>
      <c r="E28" s="229" t="s">
        <v>528</v>
      </c>
      <c r="F28" s="230"/>
      <c r="G28" s="231"/>
      <c r="H28" s="846">
        <f t="shared" si="0"/>
        <v>0</v>
      </c>
      <c r="I28" s="232"/>
      <c r="J28" s="233">
        <f>IFERROR(F28/$G$14,0)</f>
        <v>0</v>
      </c>
      <c r="K28" s="227"/>
      <c r="L28" s="233">
        <f t="shared" si="1"/>
        <v>0</v>
      </c>
      <c r="M28" s="234"/>
      <c r="N28" s="147"/>
      <c r="O28" s="140"/>
      <c r="P28" s="236"/>
      <c r="Q28" s="236"/>
      <c r="R28" s="237"/>
      <c r="S28" s="238"/>
      <c r="T28" s="236"/>
      <c r="W28" s="674"/>
    </row>
    <row r="29" spans="1:23" ht="15" customHeight="1" thickBot="1" x14ac:dyDescent="0.3">
      <c r="A29" s="1021"/>
      <c r="B29" s="1"/>
      <c r="C29" s="793"/>
      <c r="D29" s="239"/>
      <c r="E29" s="229" t="s">
        <v>529</v>
      </c>
      <c r="F29" s="230"/>
      <c r="G29" s="231"/>
      <c r="H29" s="846">
        <f t="shared" si="0"/>
        <v>0</v>
      </c>
      <c r="I29" s="232"/>
      <c r="J29" s="233">
        <f>IFERROR(F29/G14,0)</f>
        <v>0</v>
      </c>
      <c r="K29" s="227"/>
      <c r="L29" s="233">
        <f t="shared" si="1"/>
        <v>0</v>
      </c>
      <c r="M29" s="234"/>
      <c r="N29" s="147"/>
      <c r="O29" s="140"/>
      <c r="P29" s="236"/>
      <c r="Q29" s="236"/>
      <c r="R29" s="237"/>
      <c r="S29" s="1050"/>
      <c r="T29" s="236"/>
      <c r="W29" s="674"/>
    </row>
    <row r="30" spans="1:23" ht="3" customHeight="1" thickBot="1" x14ac:dyDescent="0.3">
      <c r="A30" s="1021"/>
      <c r="B30" s="1"/>
      <c r="C30" s="793"/>
      <c r="D30" s="239"/>
      <c r="E30" s="229"/>
      <c r="F30" s="240"/>
      <c r="G30" s="241"/>
      <c r="H30" s="240"/>
      <c r="I30" s="232"/>
      <c r="J30" s="242"/>
      <c r="K30" s="243"/>
      <c r="L30" s="244"/>
      <c r="M30" s="245"/>
      <c r="N30" s="147"/>
      <c r="O30" s="140"/>
      <c r="P30" s="236"/>
      <c r="Q30" s="236"/>
      <c r="R30" s="237"/>
      <c r="S30" s="1051"/>
      <c r="T30" s="246"/>
      <c r="W30" s="674"/>
    </row>
    <row r="31" spans="1:23" ht="15.75" thickBot="1" x14ac:dyDescent="0.3">
      <c r="A31" s="1021"/>
      <c r="B31" s="1"/>
      <c r="C31" s="793"/>
      <c r="D31" s="239"/>
      <c r="E31" s="247" t="s">
        <v>116</v>
      </c>
      <c r="F31" s="846">
        <f>SUM(F24:F29)</f>
        <v>0</v>
      </c>
      <c r="G31" s="846">
        <f>SUM(G24:G29)</f>
        <v>0</v>
      </c>
      <c r="H31" s="846">
        <f>F31+G31</f>
        <v>0</v>
      </c>
      <c r="I31" s="232"/>
      <c r="J31" s="233">
        <f>SUM(J24:J29)</f>
        <v>0</v>
      </c>
      <c r="K31" s="227"/>
      <c r="L31" s="233">
        <f>SUM(L24:L29)</f>
        <v>0</v>
      </c>
      <c r="M31" s="234"/>
      <c r="N31" s="147"/>
      <c r="O31" s="140"/>
      <c r="R31" s="142"/>
      <c r="S31" s="143"/>
      <c r="T31" s="144"/>
      <c r="W31" s="674"/>
    </row>
    <row r="32" spans="1:23" ht="3" customHeight="1" thickBot="1" x14ac:dyDescent="0.3">
      <c r="A32" s="1021"/>
      <c r="B32" s="1"/>
      <c r="C32" s="795"/>
      <c r="D32" s="316"/>
      <c r="E32" s="807"/>
      <c r="F32" s="807"/>
      <c r="G32" s="807"/>
      <c r="H32" s="807"/>
      <c r="I32" s="807"/>
      <c r="J32" s="410"/>
      <c r="K32" s="227"/>
      <c r="L32" s="410"/>
      <c r="M32" s="234"/>
      <c r="N32" s="147"/>
      <c r="O32" s="140"/>
      <c r="R32" s="142"/>
      <c r="S32" s="143"/>
      <c r="T32" s="313"/>
      <c r="W32" s="674"/>
    </row>
    <row r="33" spans="1:23" ht="15.75" thickBot="1" x14ac:dyDescent="0.3">
      <c r="A33" s="1021"/>
      <c r="B33" s="1"/>
      <c r="C33" s="795"/>
      <c r="D33" s="316"/>
      <c r="E33" s="845" t="s">
        <v>496</v>
      </c>
      <c r="F33" s="230"/>
      <c r="G33" s="410"/>
      <c r="H33" s="410"/>
      <c r="I33" s="410"/>
      <c r="J33" s="410"/>
      <c r="K33" s="410"/>
      <c r="L33" s="410"/>
      <c r="M33" s="234"/>
      <c r="N33" s="147"/>
      <c r="O33" s="140"/>
      <c r="R33" s="142"/>
      <c r="S33" s="143"/>
      <c r="T33" s="313"/>
      <c r="W33" s="674"/>
    </row>
    <row r="34" spans="1:23" ht="3" customHeight="1" thickBot="1" x14ac:dyDescent="0.3">
      <c r="A34" s="1021"/>
      <c r="B34" s="1"/>
      <c r="C34" s="795"/>
      <c r="D34" s="316"/>
      <c r="E34" s="845"/>
      <c r="F34" s="410"/>
      <c r="G34" s="410"/>
      <c r="H34" s="410"/>
      <c r="I34" s="410"/>
      <c r="J34" s="410"/>
      <c r="K34" s="227"/>
      <c r="L34" s="410"/>
      <c r="M34" s="234"/>
      <c r="N34" s="147"/>
      <c r="O34" s="140"/>
      <c r="R34" s="142"/>
      <c r="S34" s="143"/>
      <c r="T34" s="313"/>
      <c r="W34" s="674"/>
    </row>
    <row r="35" spans="1:23" ht="15.75" thickBot="1" x14ac:dyDescent="0.3">
      <c r="A35" s="1021"/>
      <c r="B35" s="1"/>
      <c r="C35" s="795"/>
      <c r="D35" s="316"/>
      <c r="E35" s="845" t="s">
        <v>497</v>
      </c>
      <c r="F35" s="230"/>
      <c r="G35" s="410"/>
      <c r="H35" s="410"/>
      <c r="I35" s="410"/>
      <c r="J35" s="410"/>
      <c r="K35" s="410"/>
      <c r="L35" s="410"/>
      <c r="M35" s="234"/>
      <c r="N35" s="147"/>
      <c r="O35" s="140"/>
      <c r="R35" s="142"/>
      <c r="S35" s="143"/>
      <c r="T35" s="313"/>
      <c r="W35" s="674"/>
    </row>
    <row r="36" spans="1:23" ht="3" customHeight="1" thickBot="1" x14ac:dyDescent="0.3">
      <c r="A36" s="1021"/>
      <c r="B36" s="1"/>
      <c r="C36" s="795"/>
      <c r="D36" s="316"/>
      <c r="E36" s="845"/>
      <c r="F36" s="410"/>
      <c r="G36" s="410"/>
      <c r="H36" s="410"/>
      <c r="I36" s="410"/>
      <c r="J36" s="410"/>
      <c r="K36" s="227"/>
      <c r="L36" s="410"/>
      <c r="M36" s="234"/>
      <c r="N36" s="147"/>
      <c r="O36" s="140"/>
      <c r="R36" s="142"/>
      <c r="S36" s="143"/>
      <c r="T36" s="313"/>
      <c r="W36" s="674"/>
    </row>
    <row r="37" spans="1:23" ht="15.75" thickBot="1" x14ac:dyDescent="0.3">
      <c r="A37" s="1021"/>
      <c r="B37" s="1"/>
      <c r="C37" s="795"/>
      <c r="D37" s="316"/>
      <c r="E37" s="845" t="s">
        <v>498</v>
      </c>
      <c r="F37" s="846">
        <f>F33+F35</f>
        <v>0</v>
      </c>
      <c r="G37" s="410"/>
      <c r="H37" s="410"/>
      <c r="I37" s="410"/>
      <c r="J37" s="233">
        <f>IFERROR(F37/(F31-F24),0)</f>
        <v>0</v>
      </c>
      <c r="K37" s="227"/>
      <c r="L37" s="410"/>
      <c r="M37" s="234"/>
      <c r="N37" s="147"/>
      <c r="O37" s="140"/>
      <c r="R37" s="142"/>
      <c r="S37" s="143"/>
      <c r="T37" s="313"/>
      <c r="W37" s="674"/>
    </row>
    <row r="38" spans="1:23" ht="3" customHeight="1" x14ac:dyDescent="0.25">
      <c r="A38" s="1021"/>
      <c r="B38" s="1"/>
      <c r="C38" s="795"/>
      <c r="D38" s="248"/>
      <c r="E38" s="249"/>
      <c r="F38" s="250"/>
      <c r="G38" s="250"/>
      <c r="H38" s="250"/>
      <c r="I38" s="249"/>
      <c r="J38" s="251"/>
      <c r="K38" s="252"/>
      <c r="L38" s="251"/>
      <c r="M38" s="234"/>
      <c r="N38" s="147"/>
      <c r="O38" s="140"/>
      <c r="P38" s="236"/>
      <c r="Q38" s="236"/>
      <c r="R38" s="237"/>
      <c r="S38" s="238"/>
      <c r="T38" s="253"/>
      <c r="W38" s="674"/>
    </row>
    <row r="39" spans="1:23" ht="3" customHeight="1" thickBot="1" x14ac:dyDescent="0.3">
      <c r="A39" s="1021"/>
      <c r="B39" s="1"/>
      <c r="C39" s="793"/>
      <c r="D39" s="254"/>
      <c r="E39" s="255"/>
      <c r="F39" s="34"/>
      <c r="G39" s="60"/>
      <c r="H39" s="34"/>
      <c r="I39" s="256"/>
      <c r="J39" s="257"/>
      <c r="K39" s="257"/>
      <c r="L39" s="202"/>
      <c r="M39" s="191"/>
      <c r="N39" s="147"/>
      <c r="O39" s="140"/>
      <c r="P39" s="236"/>
      <c r="R39" s="258"/>
      <c r="S39" s="143"/>
      <c r="T39" s="259"/>
      <c r="W39" s="674"/>
    </row>
    <row r="40" spans="1:23" ht="15" customHeight="1" thickBot="1" x14ac:dyDescent="0.3">
      <c r="A40" s="1021"/>
      <c r="B40" s="1"/>
      <c r="C40" s="795">
        <v>2</v>
      </c>
      <c r="D40" s="979" t="s">
        <v>117</v>
      </c>
      <c r="E40" s="980"/>
      <c r="F40" s="980"/>
      <c r="G40" s="980"/>
      <c r="H40" s="980"/>
      <c r="I40" s="980"/>
      <c r="J40" s="980"/>
      <c r="K40" s="980"/>
      <c r="L40" s="65"/>
      <c r="M40" s="51"/>
      <c r="N40" s="147"/>
      <c r="O40" s="260">
        <v>2</v>
      </c>
      <c r="P40" s="995" t="s">
        <v>118</v>
      </c>
      <c r="Q40" s="996"/>
      <c r="R40" s="997"/>
      <c r="S40" s="261">
        <v>1</v>
      </c>
      <c r="T40" s="262">
        <f>IF(L40="YES",1,0)</f>
        <v>0</v>
      </c>
      <c r="W40" s="674"/>
    </row>
    <row r="41" spans="1:23" ht="3" customHeight="1" thickBot="1" x14ac:dyDescent="0.3">
      <c r="A41" s="1021"/>
      <c r="B41" s="1"/>
      <c r="C41" s="795"/>
      <c r="D41" s="58"/>
      <c r="E41" s="42"/>
      <c r="F41" s="43"/>
      <c r="G41" s="43"/>
      <c r="H41" s="43"/>
      <c r="I41" s="43"/>
      <c r="J41" s="44"/>
      <c r="K41" s="44"/>
      <c r="L41" s="263"/>
      <c r="M41" s="43"/>
      <c r="N41" s="147"/>
      <c r="O41" s="264"/>
      <c r="P41" s="265"/>
      <c r="Q41" s="266"/>
      <c r="R41" s="267"/>
      <c r="S41" s="268"/>
      <c r="T41" s="269"/>
      <c r="W41" s="674"/>
    </row>
    <row r="42" spans="1:23" ht="15" customHeight="1" thickBot="1" x14ac:dyDescent="0.3">
      <c r="A42" s="1021"/>
      <c r="B42" s="1"/>
      <c r="C42" s="796">
        <v>3</v>
      </c>
      <c r="D42" s="979" t="s">
        <v>119</v>
      </c>
      <c r="E42" s="980"/>
      <c r="F42" s="980"/>
      <c r="G42" s="980"/>
      <c r="H42" s="980"/>
      <c r="I42" s="980"/>
      <c r="J42" s="980"/>
      <c r="K42" s="980"/>
      <c r="L42" s="65"/>
      <c r="M42" s="51"/>
      <c r="N42" s="147"/>
      <c r="O42" s="260">
        <v>3</v>
      </c>
      <c r="P42" s="995" t="s">
        <v>120</v>
      </c>
      <c r="Q42" s="996"/>
      <c r="R42" s="997"/>
      <c r="S42" s="261">
        <v>3</v>
      </c>
      <c r="T42" s="262">
        <f>IF(L42="YES",3,0)</f>
        <v>0</v>
      </c>
      <c r="W42" s="674"/>
    </row>
    <row r="43" spans="1:23" ht="3" customHeight="1" thickBot="1" x14ac:dyDescent="0.3">
      <c r="A43" s="1021"/>
      <c r="B43" s="1"/>
      <c r="C43" s="795"/>
      <c r="D43" s="79"/>
      <c r="E43" s="270"/>
      <c r="F43" s="270"/>
      <c r="G43" s="271"/>
      <c r="H43" s="272"/>
      <c r="I43" s="272"/>
      <c r="J43" s="272"/>
      <c r="K43" s="272"/>
      <c r="L43" s="273"/>
      <c r="M43" s="272"/>
      <c r="N43" s="147"/>
      <c r="O43" s="264"/>
      <c r="P43" s="265"/>
      <c r="Q43" s="274"/>
      <c r="R43" s="275"/>
      <c r="S43" s="276"/>
      <c r="T43" s="274"/>
      <c r="W43" s="674"/>
    </row>
    <row r="44" spans="1:23" ht="15" customHeight="1" thickBot="1" x14ac:dyDescent="0.3">
      <c r="A44" s="1021"/>
      <c r="B44" s="1"/>
      <c r="C44" s="794"/>
      <c r="D44" s="239"/>
      <c r="E44" s="1007" t="s">
        <v>121</v>
      </c>
      <c r="F44" s="1008"/>
      <c r="G44" s="1008"/>
      <c r="H44" s="1008"/>
      <c r="I44" s="1008"/>
      <c r="J44" s="1008"/>
      <c r="K44" s="277"/>
      <c r="L44" s="278"/>
      <c r="M44" s="34"/>
      <c r="N44" s="147"/>
      <c r="O44" s="264"/>
      <c r="P44" s="279"/>
      <c r="Q44" s="279"/>
      <c r="R44" s="280"/>
      <c r="S44" s="281"/>
      <c r="T44" s="236"/>
      <c r="U44" s="282"/>
      <c r="V44" s="282"/>
      <c r="W44" s="676"/>
    </row>
    <row r="45" spans="1:23" ht="3" customHeight="1" thickBot="1" x14ac:dyDescent="0.3">
      <c r="A45" s="1021"/>
      <c r="B45" s="1"/>
      <c r="C45" s="794"/>
      <c r="D45" s="239"/>
      <c r="E45" s="30"/>
      <c r="F45" s="101"/>
      <c r="G45" s="219"/>
      <c r="H45" s="34"/>
      <c r="I45" s="34"/>
      <c r="J45" s="283"/>
      <c r="K45" s="283"/>
      <c r="L45" s="50"/>
      <c r="M45" s="219"/>
      <c r="N45" s="147"/>
      <c r="O45" s="264"/>
      <c r="P45" s="279"/>
      <c r="Q45" s="284"/>
      <c r="R45" s="285"/>
      <c r="S45" s="286"/>
      <c r="T45" s="144"/>
      <c r="W45" s="674"/>
    </row>
    <row r="46" spans="1:23" ht="15" customHeight="1" thickBot="1" x14ac:dyDescent="0.3">
      <c r="A46" s="1021"/>
      <c r="B46" s="1"/>
      <c r="C46" s="793"/>
      <c r="D46" s="239"/>
      <c r="E46" s="927" t="s">
        <v>403</v>
      </c>
      <c r="F46" s="1040"/>
      <c r="G46" s="1041"/>
      <c r="H46" s="1042"/>
      <c r="I46" s="1042"/>
      <c r="J46" s="1042"/>
      <c r="K46" s="1042"/>
      <c r="L46" s="1043"/>
      <c r="M46" s="55"/>
      <c r="N46" s="147"/>
      <c r="O46" s="264"/>
      <c r="P46" s="279"/>
      <c r="Q46" s="287"/>
      <c r="R46" s="288"/>
      <c r="S46" s="289"/>
      <c r="T46" s="290"/>
      <c r="W46" s="674"/>
    </row>
    <row r="47" spans="1:23" ht="3" customHeight="1" thickBot="1" x14ac:dyDescent="0.3">
      <c r="A47" s="1021"/>
      <c r="B47" s="1"/>
      <c r="C47" s="793"/>
      <c r="D47" s="254"/>
      <c r="E47" s="254"/>
      <c r="F47" s="254"/>
      <c r="G47" s="254"/>
      <c r="H47" s="254"/>
      <c r="I47" s="254"/>
      <c r="J47" s="254"/>
      <c r="K47" s="254"/>
      <c r="L47" s="254"/>
      <c r="M47" s="55"/>
      <c r="N47" s="147"/>
      <c r="O47" s="264"/>
      <c r="P47" s="279"/>
      <c r="Q47" s="287"/>
      <c r="R47" s="288"/>
      <c r="S47" s="289"/>
      <c r="T47" s="792"/>
      <c r="W47" s="674"/>
    </row>
    <row r="48" spans="1:23" ht="15" customHeight="1" thickBot="1" x14ac:dyDescent="0.3">
      <c r="A48" s="1021"/>
      <c r="B48" s="1"/>
      <c r="C48" s="797">
        <v>4</v>
      </c>
      <c r="D48" s="927" t="s">
        <v>122</v>
      </c>
      <c r="E48" s="928"/>
      <c r="F48" s="928"/>
      <c r="G48" s="928"/>
      <c r="H48" s="928"/>
      <c r="I48" s="928"/>
      <c r="J48" s="928"/>
      <c r="K48" s="928"/>
      <c r="L48" s="65"/>
      <c r="M48" s="34"/>
      <c r="N48" s="147"/>
      <c r="O48" s="264">
        <v>5</v>
      </c>
      <c r="P48" s="1044" t="s">
        <v>123</v>
      </c>
      <c r="Q48" s="1045"/>
      <c r="R48" s="1046"/>
      <c r="S48" s="261">
        <v>5</v>
      </c>
      <c r="T48" s="291">
        <f>IF(L48="",0,IF(L48=0,5,IF(L48=1,3,0)))</f>
        <v>0</v>
      </c>
      <c r="U48" s="200"/>
      <c r="W48" s="674"/>
    </row>
    <row r="49" spans="1:23" ht="3" customHeight="1" thickBot="1" x14ac:dyDescent="0.3">
      <c r="A49" s="1021"/>
      <c r="B49" s="1"/>
      <c r="C49" s="795"/>
      <c r="D49" s="42"/>
      <c r="E49" s="43"/>
      <c r="F49" s="43"/>
      <c r="G49" s="43"/>
      <c r="H49" s="43"/>
      <c r="I49" s="43"/>
      <c r="J49" s="43"/>
      <c r="K49" s="43"/>
      <c r="L49" s="49"/>
      <c r="M49" s="34"/>
      <c r="N49" s="147"/>
      <c r="O49" s="264"/>
      <c r="P49" s="265"/>
      <c r="Q49" s="265"/>
      <c r="R49" s="293"/>
      <c r="S49" s="294"/>
      <c r="T49" s="253"/>
      <c r="W49" s="674"/>
    </row>
    <row r="50" spans="1:23" ht="15" customHeight="1" thickBot="1" x14ac:dyDescent="0.3">
      <c r="A50" s="1021"/>
      <c r="B50" s="1"/>
      <c r="C50" s="793">
        <v>5</v>
      </c>
      <c r="D50" s="980" t="s">
        <v>436</v>
      </c>
      <c r="E50" s="980"/>
      <c r="F50" s="980"/>
      <c r="G50" s="980"/>
      <c r="H50" s="980"/>
      <c r="I50" s="980"/>
      <c r="J50" s="980"/>
      <c r="K50" s="980"/>
      <c r="L50" s="65"/>
      <c r="M50" s="34"/>
      <c r="N50" s="147"/>
      <c r="O50" s="815"/>
      <c r="Q50" s="265"/>
      <c r="R50" s="293"/>
      <c r="S50" s="294"/>
      <c r="T50" s="253"/>
      <c r="W50" s="674"/>
    </row>
    <row r="51" spans="1:23" ht="3" customHeight="1" thickBot="1" x14ac:dyDescent="0.3">
      <c r="A51" s="1021"/>
      <c r="B51" s="1"/>
      <c r="C51" s="793"/>
      <c r="D51" s="42"/>
      <c r="E51" s="43"/>
      <c r="F51" s="43"/>
      <c r="G51" s="43"/>
      <c r="H51" s="43"/>
      <c r="I51" s="43"/>
      <c r="J51" s="43"/>
      <c r="K51" s="43"/>
      <c r="L51" s="43"/>
      <c r="M51" s="34"/>
      <c r="N51" s="147"/>
      <c r="O51" s="264"/>
      <c r="P51" s="265"/>
      <c r="Q51" s="265"/>
      <c r="R51" s="293"/>
      <c r="S51" s="294"/>
      <c r="T51" s="253"/>
      <c r="W51" s="674"/>
    </row>
    <row r="52" spans="1:23" ht="15" customHeight="1" thickBot="1" x14ac:dyDescent="0.3">
      <c r="A52" s="1021"/>
      <c r="B52" s="1"/>
      <c r="C52" s="793"/>
      <c r="D52" s="42"/>
      <c r="E52" s="1007" t="s">
        <v>437</v>
      </c>
      <c r="F52" s="1008"/>
      <c r="G52" s="1008"/>
      <c r="H52" s="1008"/>
      <c r="I52" s="1008"/>
      <c r="J52" s="1008"/>
      <c r="K52" s="277"/>
      <c r="L52" s="816"/>
      <c r="M52" s="34"/>
      <c r="N52" s="147"/>
      <c r="O52" s="264"/>
      <c r="P52" s="265"/>
      <c r="Q52" s="265"/>
      <c r="R52" s="293"/>
      <c r="S52" s="294"/>
      <c r="T52" s="253"/>
      <c r="W52" s="674"/>
    </row>
    <row r="53" spans="1:23" ht="3" customHeight="1" x14ac:dyDescent="0.25">
      <c r="A53" s="1021"/>
      <c r="B53" s="1"/>
      <c r="C53" s="795"/>
      <c r="D53" s="42"/>
      <c r="E53" s="43"/>
      <c r="F53" s="43"/>
      <c r="G53" s="43"/>
      <c r="H53" s="43"/>
      <c r="I53" s="43"/>
      <c r="J53" s="43"/>
      <c r="K53" s="43"/>
      <c r="L53" s="49"/>
      <c r="M53" s="34"/>
      <c r="N53" s="147"/>
      <c r="O53" s="264"/>
      <c r="P53" s="265"/>
      <c r="Q53" s="265"/>
      <c r="R53" s="293"/>
      <c r="S53" s="294"/>
      <c r="T53" s="253"/>
      <c r="W53" s="674"/>
    </row>
    <row r="54" spans="1:23" ht="15" customHeight="1" x14ac:dyDescent="0.25">
      <c r="A54" s="1021"/>
      <c r="B54" s="1"/>
      <c r="C54" s="295">
        <v>6</v>
      </c>
      <c r="D54" s="29" t="s">
        <v>124</v>
      </c>
      <c r="E54" s="29"/>
      <c r="F54" s="29"/>
      <c r="G54" s="29"/>
      <c r="H54" s="29"/>
      <c r="I54" s="29"/>
      <c r="J54" s="29"/>
      <c r="K54" s="29"/>
      <c r="L54" s="295"/>
      <c r="M54" s="62"/>
      <c r="N54" s="147"/>
      <c r="O54" s="264"/>
      <c r="P54" s="279"/>
      <c r="Q54" s="284"/>
      <c r="R54" s="288"/>
      <c r="S54" s="288"/>
      <c r="T54" s="288"/>
      <c r="W54" s="674"/>
    </row>
    <row r="55" spans="1:23" ht="3" customHeight="1" thickBot="1" x14ac:dyDescent="0.3">
      <c r="A55" s="1021"/>
      <c r="B55" s="1"/>
      <c r="C55" s="202"/>
      <c r="D55" s="219"/>
      <c r="E55" s="34"/>
      <c r="F55" s="34"/>
      <c r="G55" s="34"/>
      <c r="H55" s="34"/>
      <c r="I55" s="34"/>
      <c r="J55" s="34"/>
      <c r="K55" s="34"/>
      <c r="L55" s="51"/>
      <c r="M55" s="34"/>
      <c r="N55" s="147"/>
      <c r="O55" s="264"/>
      <c r="P55" s="279"/>
      <c r="Q55" s="284"/>
      <c r="R55" s="288"/>
      <c r="S55" s="286"/>
      <c r="T55" s="144"/>
      <c r="W55" s="674"/>
    </row>
    <row r="56" spans="1:23" ht="15" customHeight="1" thickBot="1" x14ac:dyDescent="0.3">
      <c r="A56" s="1021"/>
      <c r="B56" s="1"/>
      <c r="C56" s="796"/>
      <c r="D56" s="867" t="s">
        <v>464</v>
      </c>
      <c r="E56" s="980" t="s">
        <v>125</v>
      </c>
      <c r="F56" s="980"/>
      <c r="G56" s="980"/>
      <c r="H56" s="980"/>
      <c r="I56" s="980"/>
      <c r="J56" s="980"/>
      <c r="K56" s="980"/>
      <c r="L56" s="65"/>
      <c r="M56" s="34"/>
      <c r="N56" s="147"/>
      <c r="O56" s="264"/>
      <c r="P56" s="279"/>
      <c r="Q56" s="284"/>
      <c r="R56" s="288"/>
      <c r="S56" s="286"/>
      <c r="T56" s="144"/>
      <c r="W56" s="674"/>
    </row>
    <row r="57" spans="1:23" ht="3" customHeight="1" thickBot="1" x14ac:dyDescent="0.3">
      <c r="A57" s="1021"/>
      <c r="B57" s="1"/>
      <c r="C57" s="796"/>
      <c r="D57" s="868"/>
      <c r="E57" s="43"/>
      <c r="F57" s="43"/>
      <c r="G57" s="43"/>
      <c r="H57" s="43"/>
      <c r="I57" s="43"/>
      <c r="J57" s="43"/>
      <c r="K57" s="43"/>
      <c r="L57" s="298"/>
      <c r="M57" s="34"/>
      <c r="N57" s="147"/>
      <c r="O57" s="264"/>
      <c r="P57" s="279"/>
      <c r="Q57" s="284"/>
      <c r="R57" s="288"/>
      <c r="S57" s="286"/>
      <c r="T57" s="144"/>
      <c r="W57" s="674"/>
    </row>
    <row r="58" spans="1:23" ht="15" customHeight="1" thickBot="1" x14ac:dyDescent="0.3">
      <c r="A58" s="1021"/>
      <c r="B58" s="1"/>
      <c r="C58" s="796"/>
      <c r="D58" s="867" t="s">
        <v>464</v>
      </c>
      <c r="E58" s="107" t="s">
        <v>126</v>
      </c>
      <c r="F58" s="107"/>
      <c r="G58" s="107"/>
      <c r="H58" s="107"/>
      <c r="I58" s="107"/>
      <c r="J58" s="107"/>
      <c r="K58" s="107"/>
      <c r="L58" s="65"/>
      <c r="M58" s="34"/>
      <c r="N58" s="147"/>
      <c r="O58" s="264"/>
      <c r="P58" s="279"/>
      <c r="Q58" s="284"/>
      <c r="R58" s="288"/>
      <c r="S58" s="286"/>
      <c r="T58" s="144"/>
      <c r="W58" s="674"/>
    </row>
    <row r="59" spans="1:23" ht="3" customHeight="1" thickBot="1" x14ac:dyDescent="0.3">
      <c r="A59" s="1021"/>
      <c r="B59" s="1"/>
      <c r="C59" s="796"/>
      <c r="D59" s="869"/>
      <c r="E59" s="43"/>
      <c r="F59" s="43"/>
      <c r="G59" s="43"/>
      <c r="H59" s="43"/>
      <c r="I59" s="43"/>
      <c r="J59" s="43"/>
      <c r="K59" s="43"/>
      <c r="L59" s="298"/>
      <c r="M59" s="34"/>
      <c r="N59" s="147"/>
      <c r="O59" s="264"/>
      <c r="P59" s="284"/>
      <c r="Q59" s="284"/>
      <c r="R59" s="288"/>
      <c r="S59" s="286"/>
      <c r="T59" s="144"/>
      <c r="W59" s="674"/>
    </row>
    <row r="60" spans="1:23" ht="15" customHeight="1" thickBot="1" x14ac:dyDescent="0.3">
      <c r="A60" s="1021"/>
      <c r="B60" s="1"/>
      <c r="C60" s="796"/>
      <c r="D60" s="867" t="s">
        <v>464</v>
      </c>
      <c r="E60" s="980" t="s">
        <v>127</v>
      </c>
      <c r="F60" s="980"/>
      <c r="G60" s="980"/>
      <c r="H60" s="980"/>
      <c r="I60" s="980"/>
      <c r="J60" s="980"/>
      <c r="K60" s="107"/>
      <c r="L60" s="65"/>
      <c r="M60" s="34"/>
      <c r="N60" s="147"/>
      <c r="O60" s="264"/>
      <c r="P60" s="284"/>
      <c r="Q60" s="284"/>
      <c r="R60" s="285"/>
      <c r="S60" s="286"/>
      <c r="T60" s="299"/>
      <c r="W60" s="674"/>
    </row>
    <row r="61" spans="1:23" ht="3" customHeight="1" thickBot="1" x14ac:dyDescent="0.3">
      <c r="A61" s="1021"/>
      <c r="B61" s="1"/>
      <c r="C61" s="796"/>
      <c r="D61" s="42"/>
      <c r="E61" s="43"/>
      <c r="F61" s="43"/>
      <c r="G61" s="43"/>
      <c r="H61" s="43"/>
      <c r="I61" s="43"/>
      <c r="J61" s="43"/>
      <c r="K61" s="43"/>
      <c r="L61" s="298"/>
      <c r="M61" s="34"/>
      <c r="N61" s="147"/>
      <c r="O61" s="264"/>
      <c r="P61" s="284"/>
      <c r="Q61" s="279"/>
      <c r="R61" s="280"/>
      <c r="S61" s="281"/>
      <c r="T61" s="246"/>
      <c r="W61" s="674"/>
    </row>
    <row r="62" spans="1:23" ht="15" customHeight="1" thickBot="1" x14ac:dyDescent="0.3">
      <c r="A62" s="1021"/>
      <c r="B62" s="1"/>
      <c r="C62" s="202"/>
      <c r="D62" s="239"/>
      <c r="E62" s="31" t="s">
        <v>128</v>
      </c>
      <c r="F62" s="31"/>
      <c r="G62" s="31"/>
      <c r="H62" s="31"/>
      <c r="I62" s="31"/>
      <c r="J62" s="31"/>
      <c r="K62" s="31"/>
      <c r="L62" s="300">
        <f>IFERROR(F31/L56,0)</f>
        <v>0</v>
      </c>
      <c r="M62" s="34"/>
      <c r="N62" s="147"/>
      <c r="O62" s="264">
        <v>6</v>
      </c>
      <c r="P62" s="1044" t="s">
        <v>123</v>
      </c>
      <c r="Q62" s="1045"/>
      <c r="R62" s="1046"/>
      <c r="S62" s="301">
        <v>3</v>
      </c>
      <c r="T62" s="262">
        <f>IF(L62=0,0,IF(L62&gt;23000,1,IF(L62&lt;=15000,3,2)))</f>
        <v>0</v>
      </c>
      <c r="U62" s="299"/>
      <c r="W62" s="674"/>
    </row>
    <row r="63" spans="1:23" ht="3" customHeight="1" thickBot="1" x14ac:dyDescent="0.3">
      <c r="A63" s="1021"/>
      <c r="B63" s="1"/>
      <c r="C63" s="202"/>
      <c r="D63" s="239"/>
      <c r="E63" s="34"/>
      <c r="F63" s="34"/>
      <c r="G63" s="34"/>
      <c r="H63" s="34"/>
      <c r="I63" s="34"/>
      <c r="J63" s="34"/>
      <c r="K63" s="34"/>
      <c r="L63" s="302"/>
      <c r="M63" s="34"/>
      <c r="N63" s="147"/>
      <c r="O63" s="264"/>
      <c r="P63" s="303"/>
      <c r="Q63" s="304"/>
      <c r="R63" s="305"/>
      <c r="S63" s="306"/>
      <c r="T63" s="306"/>
      <c r="W63" s="674"/>
    </row>
    <row r="64" spans="1:23" ht="15" customHeight="1" thickBot="1" x14ac:dyDescent="0.3">
      <c r="A64" s="1021"/>
      <c r="B64" s="1"/>
      <c r="C64" s="202"/>
      <c r="D64" s="239"/>
      <c r="E64" s="31" t="s">
        <v>129</v>
      </c>
      <c r="F64" s="31"/>
      <c r="G64" s="31"/>
      <c r="H64" s="31"/>
      <c r="I64" s="31"/>
      <c r="J64" s="31"/>
      <c r="K64" s="307"/>
      <c r="L64" s="300">
        <f>IFERROR(H28/L60,0)</f>
        <v>0</v>
      </c>
      <c r="M64" s="34"/>
      <c r="N64" s="147"/>
      <c r="O64" s="264"/>
      <c r="P64" s="264"/>
      <c r="Q64" s="304"/>
      <c r="R64" s="305"/>
      <c r="S64" s="306"/>
      <c r="T64" s="306"/>
      <c r="U64" s="306"/>
      <c r="V64" s="306"/>
      <c r="W64" s="306"/>
    </row>
    <row r="65" spans="1:23" ht="3" customHeight="1" thickBot="1" x14ac:dyDescent="0.3">
      <c r="A65" s="1021"/>
      <c r="B65" s="1"/>
      <c r="C65" s="202"/>
      <c r="D65" s="239"/>
      <c r="E65" s="34"/>
      <c r="F65" s="34"/>
      <c r="G65" s="34"/>
      <c r="H65" s="34"/>
      <c r="I65" s="34"/>
      <c r="J65" s="34"/>
      <c r="K65" s="34"/>
      <c r="L65" s="302"/>
      <c r="M65" s="34"/>
      <c r="N65" s="147"/>
      <c r="O65" s="264"/>
      <c r="P65" s="303"/>
      <c r="Q65" s="304"/>
      <c r="R65" s="305"/>
      <c r="S65" s="306"/>
      <c r="T65" s="306"/>
      <c r="U65" s="306"/>
      <c r="V65" s="306"/>
      <c r="W65" s="306"/>
    </row>
    <row r="66" spans="1:23" ht="15" customHeight="1" thickBot="1" x14ac:dyDescent="0.3">
      <c r="A66" s="1021"/>
      <c r="B66" s="1"/>
      <c r="C66" s="202"/>
      <c r="D66" s="308"/>
      <c r="E66" s="31" t="s">
        <v>130</v>
      </c>
      <c r="F66" s="31"/>
      <c r="G66" s="31"/>
      <c r="H66" s="31"/>
      <c r="I66" s="31"/>
      <c r="J66" s="31"/>
      <c r="K66" s="307"/>
      <c r="L66" s="300">
        <f>IFERROR(H24/L60,0)</f>
        <v>0</v>
      </c>
      <c r="M66" s="34"/>
      <c r="N66" s="147"/>
      <c r="O66" s="264"/>
      <c r="P66" s="264"/>
      <c r="Q66" s="264"/>
      <c r="R66" s="305"/>
      <c r="S66" s="306"/>
      <c r="T66" s="306"/>
      <c r="U66" s="306"/>
      <c r="V66" s="306"/>
      <c r="W66" s="306"/>
    </row>
    <row r="67" spans="1:23" ht="3" customHeight="1" thickBot="1" x14ac:dyDescent="0.3">
      <c r="A67" s="1021"/>
      <c r="B67" s="1"/>
      <c r="C67" s="202"/>
      <c r="D67" s="239"/>
      <c r="E67" s="34"/>
      <c r="F67" s="34"/>
      <c r="G67" s="34"/>
      <c r="H67" s="34"/>
      <c r="I67" s="34"/>
      <c r="J67" s="34"/>
      <c r="K67" s="34"/>
      <c r="L67" s="309"/>
      <c r="M67" s="34"/>
      <c r="N67" s="147"/>
      <c r="O67" s="140"/>
      <c r="P67" s="310"/>
      <c r="Q67" s="310"/>
      <c r="R67" s="311"/>
      <c r="S67" s="312"/>
      <c r="T67" s="313"/>
      <c r="W67" s="674"/>
    </row>
    <row r="68" spans="1:23" ht="15" customHeight="1" thickBot="1" x14ac:dyDescent="0.3">
      <c r="A68" s="1021"/>
      <c r="B68" s="1"/>
      <c r="C68" s="202"/>
      <c r="D68" s="239"/>
      <c r="E68" s="31" t="s">
        <v>131</v>
      </c>
      <c r="F68" s="31"/>
      <c r="G68" s="31"/>
      <c r="H68" s="31"/>
      <c r="I68" s="31"/>
      <c r="J68" s="31"/>
      <c r="K68" s="31"/>
      <c r="L68" s="300">
        <f>IFERROR(H31/L56,0)</f>
        <v>0</v>
      </c>
      <c r="M68" s="34"/>
      <c r="N68" s="147"/>
      <c r="O68" s="140"/>
      <c r="P68" s="140"/>
      <c r="Q68" s="140"/>
      <c r="R68" s="140"/>
      <c r="S68" s="314"/>
      <c r="T68" s="315"/>
      <c r="W68" s="674"/>
    </row>
    <row r="69" spans="1:23" ht="3" customHeight="1" x14ac:dyDescent="0.25">
      <c r="A69" s="1021"/>
      <c r="B69" s="1"/>
      <c r="C69" s="202"/>
      <c r="D69" s="316"/>
      <c r="E69" s="34"/>
      <c r="F69" s="34"/>
      <c r="G69" s="34"/>
      <c r="H69" s="34"/>
      <c r="I69" s="34"/>
      <c r="J69" s="34"/>
      <c r="K69" s="34"/>
      <c r="L69" s="51"/>
      <c r="M69" s="34"/>
      <c r="N69" s="147"/>
      <c r="O69" s="140"/>
      <c r="P69" s="317"/>
      <c r="Q69" s="318"/>
      <c r="R69" s="318"/>
      <c r="S69" s="318"/>
      <c r="T69" s="319"/>
      <c r="W69" s="674"/>
    </row>
    <row r="70" spans="1:23" ht="15" customHeight="1" thickBot="1" x14ac:dyDescent="0.3">
      <c r="A70" s="1021"/>
      <c r="B70" s="1"/>
      <c r="C70" s="202"/>
      <c r="D70" s="316"/>
      <c r="E70" s="34"/>
      <c r="F70" s="34"/>
      <c r="G70" s="34"/>
      <c r="H70" s="34"/>
      <c r="I70" s="34"/>
      <c r="J70" s="34"/>
      <c r="K70" s="34"/>
      <c r="L70" s="51"/>
      <c r="M70" s="34"/>
      <c r="N70" s="147"/>
      <c r="O70" s="193"/>
      <c r="P70" s="320"/>
      <c r="Q70" s="321"/>
      <c r="R70" s="321"/>
      <c r="S70" s="321"/>
      <c r="T70" s="319"/>
      <c r="U70" s="198"/>
      <c r="V70" s="198"/>
      <c r="W70" s="674"/>
    </row>
    <row r="71" spans="1:23" ht="20.100000000000001" customHeight="1" thickBot="1" x14ac:dyDescent="0.3">
      <c r="A71" s="1021"/>
      <c r="B71" s="62"/>
      <c r="C71" s="322" t="s">
        <v>132</v>
      </c>
      <c r="D71" s="323"/>
      <c r="E71" s="324"/>
      <c r="F71" s="324"/>
      <c r="G71" s="324"/>
      <c r="H71" s="324"/>
      <c r="I71" s="324"/>
      <c r="J71" s="324"/>
      <c r="K71" s="324"/>
      <c r="L71" s="325"/>
      <c r="M71" s="34"/>
      <c r="N71" s="147"/>
      <c r="O71" s="214" t="s">
        <v>133</v>
      </c>
      <c r="P71" s="326"/>
      <c r="Q71" s="327"/>
      <c r="R71" s="328"/>
      <c r="S71" s="329"/>
      <c r="T71" s="790">
        <f>T75+T94+T97+T99+T101+T103+T121+T193+T152+T197</f>
        <v>0</v>
      </c>
      <c r="U71" s="198"/>
      <c r="W71" s="675"/>
    </row>
    <row r="72" spans="1:23" ht="3" customHeight="1" thickBot="1" x14ac:dyDescent="0.3">
      <c r="A72" s="1021"/>
      <c r="B72" s="1"/>
      <c r="C72" s="330"/>
      <c r="D72" s="34"/>
      <c r="E72" s="34"/>
      <c r="F72" s="34"/>
      <c r="G72" s="34"/>
      <c r="H72" s="34"/>
      <c r="I72" s="34"/>
      <c r="J72" s="34"/>
      <c r="K72" s="34"/>
      <c r="L72" s="51"/>
      <c r="M72" s="34"/>
      <c r="N72" s="147"/>
      <c r="O72" s="331"/>
      <c r="P72" s="310"/>
      <c r="Q72" s="310"/>
      <c r="R72" s="311"/>
      <c r="S72" s="312"/>
      <c r="T72" s="313"/>
      <c r="U72" s="198"/>
      <c r="V72" s="310"/>
      <c r="W72" s="674"/>
    </row>
    <row r="73" spans="1:23" ht="15" customHeight="1" thickBot="1" x14ac:dyDescent="0.3">
      <c r="A73" s="1021"/>
      <c r="B73" s="1"/>
      <c r="C73" s="202">
        <v>7</v>
      </c>
      <c r="D73" s="332" t="s">
        <v>522</v>
      </c>
      <c r="E73" s="31"/>
      <c r="F73" s="31"/>
      <c r="G73" s="31"/>
      <c r="H73" s="31"/>
      <c r="I73" s="31"/>
      <c r="J73" s="31"/>
      <c r="K73" s="31"/>
      <c r="L73" s="65"/>
      <c r="M73" s="34"/>
      <c r="N73" s="147"/>
      <c r="O73" s="140"/>
      <c r="R73" s="142"/>
      <c r="S73" s="143"/>
      <c r="T73" s="299"/>
      <c r="W73" s="674"/>
    </row>
    <row r="74" spans="1:23" ht="3" customHeight="1" thickBot="1" x14ac:dyDescent="0.3">
      <c r="A74" s="1021"/>
      <c r="B74" s="1"/>
      <c r="C74" s="202"/>
      <c r="D74" s="34"/>
      <c r="E74" s="34"/>
      <c r="F74" s="34"/>
      <c r="G74" s="34"/>
      <c r="H74" s="34"/>
      <c r="I74" s="34"/>
      <c r="J74" s="34"/>
      <c r="K74" s="34"/>
      <c r="L74" s="309"/>
      <c r="M74" s="34"/>
      <c r="N74" s="147"/>
      <c r="O74" s="140"/>
      <c r="R74" s="142"/>
      <c r="S74" s="143"/>
      <c r="T74" s="259"/>
      <c r="W74" s="674"/>
    </row>
    <row r="75" spans="1:23" ht="15" customHeight="1" thickBot="1" x14ac:dyDescent="0.3">
      <c r="A75" s="1021"/>
      <c r="B75" s="1"/>
      <c r="C75" s="202"/>
      <c r="D75" s="332" t="s">
        <v>135</v>
      </c>
      <c r="E75" s="31"/>
      <c r="F75" s="31"/>
      <c r="G75" s="31"/>
      <c r="H75" s="31"/>
      <c r="I75" s="31"/>
      <c r="J75" s="31"/>
      <c r="K75" s="31"/>
      <c r="L75" s="65"/>
      <c r="M75" s="34"/>
      <c r="N75" s="147"/>
      <c r="O75" s="140">
        <v>7</v>
      </c>
      <c r="P75" s="333" t="s">
        <v>136</v>
      </c>
      <c r="Q75" s="334"/>
      <c r="R75" s="335"/>
      <c r="S75" s="336">
        <v>1</v>
      </c>
      <c r="T75" s="262">
        <f>IF(L75&gt;0,1,0)</f>
        <v>0</v>
      </c>
      <c r="U75" s="299"/>
      <c r="W75" s="674"/>
    </row>
    <row r="76" spans="1:23" ht="3" customHeight="1" x14ac:dyDescent="0.25">
      <c r="A76" s="1021"/>
      <c r="B76" s="1"/>
      <c r="C76" s="202"/>
      <c r="D76" s="219"/>
      <c r="E76" s="34"/>
      <c r="F76" s="34"/>
      <c r="G76" s="34"/>
      <c r="H76" s="34"/>
      <c r="I76" s="34"/>
      <c r="J76" s="34"/>
      <c r="K76" s="34"/>
      <c r="L76" s="51"/>
      <c r="M76" s="34"/>
      <c r="N76" s="147"/>
      <c r="O76" s="140"/>
      <c r="P76" s="310"/>
      <c r="Q76" s="310"/>
      <c r="R76" s="311"/>
      <c r="S76" s="312"/>
      <c r="T76" s="313"/>
      <c r="W76" s="674"/>
    </row>
    <row r="77" spans="1:23" ht="15" customHeight="1" thickBot="1" x14ac:dyDescent="0.3">
      <c r="A77" s="1021"/>
      <c r="B77" s="1"/>
      <c r="C77" s="202">
        <v>8</v>
      </c>
      <c r="D77" s="219" t="s">
        <v>449</v>
      </c>
      <c r="E77" s="34"/>
      <c r="F77" s="34"/>
      <c r="G77" s="34"/>
      <c r="H77" s="34"/>
      <c r="I77" s="34"/>
      <c r="J77" s="34"/>
      <c r="K77" s="34"/>
      <c r="L77" s="51"/>
      <c r="M77" s="34"/>
      <c r="N77" s="147"/>
      <c r="O77" s="140"/>
      <c r="P77" s="337" t="s">
        <v>137</v>
      </c>
      <c r="Q77" s="338"/>
      <c r="R77" s="338"/>
      <c r="S77" s="338"/>
      <c r="T77" s="339"/>
      <c r="W77" s="674"/>
    </row>
    <row r="78" spans="1:23" ht="15" customHeight="1" thickBot="1" x14ac:dyDescent="0.3">
      <c r="A78" s="1021"/>
      <c r="B78" s="1"/>
      <c r="C78" s="297"/>
      <c r="D78" s="1038" t="s">
        <v>645</v>
      </c>
      <c r="E78" s="1006" t="s">
        <v>138</v>
      </c>
      <c r="F78" s="1006"/>
      <c r="G78" s="1006"/>
      <c r="H78" s="1006"/>
      <c r="I78" s="1006"/>
      <c r="J78" s="1006"/>
      <c r="K78" s="1006"/>
      <c r="L78" s="65"/>
      <c r="M78" s="34"/>
      <c r="N78" s="147"/>
      <c r="O78" s="140"/>
      <c r="P78" s="340"/>
      <c r="Q78" s="341"/>
      <c r="R78" s="341"/>
      <c r="S78" s="341"/>
      <c r="T78" s="342"/>
      <c r="W78" s="674"/>
    </row>
    <row r="79" spans="1:23" ht="3" customHeight="1" thickBot="1" x14ac:dyDescent="0.3">
      <c r="A79" s="1021"/>
      <c r="B79" s="1"/>
      <c r="C79" s="297"/>
      <c r="D79" s="1038"/>
      <c r="E79" s="34"/>
      <c r="F79" s="34"/>
      <c r="G79" s="34"/>
      <c r="H79" s="34"/>
      <c r="I79" s="34"/>
      <c r="J79" s="34"/>
      <c r="K79" s="34"/>
      <c r="L79" s="309"/>
      <c r="M79" s="34"/>
      <c r="N79" s="147"/>
      <c r="O79" s="140"/>
      <c r="R79" s="142"/>
      <c r="S79" s="143"/>
      <c r="T79" s="144"/>
      <c r="W79" s="674"/>
    </row>
    <row r="80" spans="1:23" ht="15" customHeight="1" thickBot="1" x14ac:dyDescent="0.3">
      <c r="A80" s="1021"/>
      <c r="B80" s="1"/>
      <c r="C80" s="297"/>
      <c r="D80" s="1038"/>
      <c r="E80" s="1006" t="s">
        <v>139</v>
      </c>
      <c r="F80" s="1006"/>
      <c r="G80" s="1006"/>
      <c r="H80" s="1006"/>
      <c r="I80" s="1006"/>
      <c r="J80" s="1006"/>
      <c r="K80" s="1006"/>
      <c r="L80" s="65"/>
      <c r="M80" s="34"/>
      <c r="N80" s="147"/>
      <c r="O80" s="140"/>
      <c r="R80" s="142"/>
      <c r="S80" s="143"/>
      <c r="T80" s="144"/>
      <c r="W80" s="674"/>
    </row>
    <row r="81" spans="1:23" ht="3" customHeight="1" thickBot="1" x14ac:dyDescent="0.3">
      <c r="A81" s="1021"/>
      <c r="B81" s="1"/>
      <c r="C81" s="297"/>
      <c r="D81" s="1038"/>
      <c r="E81" s="34"/>
      <c r="F81" s="34"/>
      <c r="G81" s="34"/>
      <c r="H81" s="34"/>
      <c r="I81" s="34"/>
      <c r="J81" s="34"/>
      <c r="K81" s="34"/>
      <c r="L81" s="298"/>
      <c r="M81" s="34"/>
      <c r="N81" s="147"/>
      <c r="O81" s="140"/>
      <c r="R81" s="142"/>
      <c r="S81" s="143"/>
      <c r="T81" s="144"/>
      <c r="W81" s="674"/>
    </row>
    <row r="82" spans="1:23" ht="15" customHeight="1" thickBot="1" x14ac:dyDescent="0.3">
      <c r="A82" s="1021"/>
      <c r="B82" s="1"/>
      <c r="C82" s="297"/>
      <c r="D82" s="1038"/>
      <c r="E82" s="1006" t="s">
        <v>521</v>
      </c>
      <c r="F82" s="1006"/>
      <c r="G82" s="1006"/>
      <c r="H82" s="1006"/>
      <c r="I82" s="1006"/>
      <c r="J82" s="1006"/>
      <c r="K82" s="1006"/>
      <c r="L82" s="65"/>
      <c r="M82" s="34"/>
      <c r="N82" s="147"/>
      <c r="O82" s="140"/>
      <c r="P82" s="344"/>
      <c r="R82" s="142"/>
      <c r="S82" s="143"/>
      <c r="T82" s="144"/>
      <c r="W82" s="674"/>
    </row>
    <row r="83" spans="1:23" ht="3" customHeight="1" x14ac:dyDescent="0.25">
      <c r="A83" s="1021"/>
      <c r="B83" s="1"/>
      <c r="C83" s="202"/>
      <c r="D83" s="1038"/>
      <c r="E83" s="34"/>
      <c r="F83" s="34"/>
      <c r="G83" s="34"/>
      <c r="H83" s="34"/>
      <c r="I83" s="34"/>
      <c r="J83" s="34"/>
      <c r="K83" s="34"/>
      <c r="L83" s="51"/>
      <c r="M83" s="34"/>
      <c r="N83" s="147"/>
      <c r="O83" s="140"/>
      <c r="R83" s="142"/>
      <c r="S83" s="143"/>
      <c r="T83" s="144"/>
      <c r="W83" s="674"/>
    </row>
    <row r="84" spans="1:23" ht="15" customHeight="1" x14ac:dyDescent="0.25">
      <c r="A84" s="1021"/>
      <c r="B84" s="1"/>
      <c r="C84" s="202">
        <v>9</v>
      </c>
      <c r="D84" s="219" t="s">
        <v>451</v>
      </c>
      <c r="E84" s="346"/>
      <c r="F84" s="346"/>
      <c r="G84" s="346"/>
      <c r="H84" s="346"/>
      <c r="I84" s="346"/>
      <c r="J84" s="346"/>
      <c r="K84" s="346"/>
      <c r="L84" s="12"/>
      <c r="M84" s="34"/>
      <c r="N84" s="147"/>
      <c r="O84" s="815"/>
      <c r="R84" s="142"/>
      <c r="S84" s="143"/>
      <c r="T84" s="144"/>
      <c r="W84" s="674"/>
    </row>
    <row r="85" spans="1:23" ht="3" customHeight="1" thickBot="1" x14ac:dyDescent="0.3">
      <c r="A85" s="1021"/>
      <c r="B85" s="1"/>
      <c r="C85" s="202"/>
      <c r="D85" s="219"/>
      <c r="E85" s="34"/>
      <c r="F85" s="34"/>
      <c r="G85" s="34"/>
      <c r="H85" s="34"/>
      <c r="I85" s="34"/>
      <c r="J85" s="34"/>
      <c r="K85" s="34"/>
      <c r="L85" s="51"/>
      <c r="M85" s="34"/>
      <c r="N85" s="147"/>
      <c r="O85" s="140"/>
      <c r="R85" s="142"/>
      <c r="S85" s="143"/>
      <c r="T85" s="144"/>
      <c r="W85" s="674"/>
    </row>
    <row r="86" spans="1:23" ht="15" customHeight="1" thickBot="1" x14ac:dyDescent="0.3">
      <c r="A86" s="1021"/>
      <c r="B86" s="1"/>
      <c r="C86" s="202"/>
      <c r="D86" s="870" t="s">
        <v>452</v>
      </c>
      <c r="E86" s="1006" t="s">
        <v>141</v>
      </c>
      <c r="F86" s="1006"/>
      <c r="G86" s="1006"/>
      <c r="H86" s="1006"/>
      <c r="I86" s="1006"/>
      <c r="J86" s="1006"/>
      <c r="K86" s="1006"/>
      <c r="L86" s="65"/>
      <c r="M86" s="34"/>
      <c r="N86" s="147"/>
      <c r="O86" s="140"/>
      <c r="R86" s="142"/>
      <c r="S86" s="143"/>
      <c r="T86" s="144"/>
      <c r="W86" s="674"/>
    </row>
    <row r="87" spans="1:23" ht="3" customHeight="1" thickBot="1" x14ac:dyDescent="0.3">
      <c r="A87" s="1021"/>
      <c r="B87" s="1"/>
      <c r="C87" s="202"/>
      <c r="D87" s="347"/>
      <c r="E87" s="34"/>
      <c r="F87" s="34"/>
      <c r="G87" s="34"/>
      <c r="H87" s="34"/>
      <c r="I87" s="34"/>
      <c r="J87" s="34"/>
      <c r="K87" s="34"/>
      <c r="L87" s="298">
        <v>12</v>
      </c>
      <c r="M87" s="34"/>
      <c r="N87" s="147"/>
      <c r="O87" s="140"/>
      <c r="R87" s="142"/>
      <c r="S87" s="143"/>
      <c r="T87" s="144"/>
      <c r="W87" s="674"/>
    </row>
    <row r="88" spans="1:23" ht="15" customHeight="1" thickBot="1" x14ac:dyDescent="0.3">
      <c r="A88" s="1021"/>
      <c r="B88" s="1"/>
      <c r="C88" s="202"/>
      <c r="D88" s="870" t="s">
        <v>452</v>
      </c>
      <c r="E88" s="1006" t="s">
        <v>142</v>
      </c>
      <c r="F88" s="1006"/>
      <c r="G88" s="1006"/>
      <c r="H88" s="1006"/>
      <c r="I88" s="1006"/>
      <c r="J88" s="1006"/>
      <c r="K88" s="1006"/>
      <c r="L88" s="65"/>
      <c r="M88" s="34"/>
      <c r="N88" s="147"/>
      <c r="O88" s="140"/>
      <c r="R88" s="142"/>
      <c r="S88" s="143"/>
      <c r="T88" s="144"/>
      <c r="W88" s="674"/>
    </row>
    <row r="89" spans="1:23" ht="3" customHeight="1" thickBot="1" x14ac:dyDescent="0.3">
      <c r="A89" s="1021"/>
      <c r="B89" s="1"/>
      <c r="C89" s="202"/>
      <c r="D89" s="347"/>
      <c r="E89" s="34"/>
      <c r="F89" s="34"/>
      <c r="G89" s="34"/>
      <c r="H89" s="34"/>
      <c r="I89" s="34"/>
      <c r="J89" s="34"/>
      <c r="K89" s="34"/>
      <c r="L89" s="298"/>
      <c r="M89" s="34"/>
      <c r="N89" s="147"/>
      <c r="O89" s="140"/>
      <c r="R89" s="142"/>
      <c r="S89" s="143"/>
      <c r="T89" s="144"/>
      <c r="W89" s="674"/>
    </row>
    <row r="90" spans="1:23" ht="15" customHeight="1" thickBot="1" x14ac:dyDescent="0.3">
      <c r="A90" s="1021"/>
      <c r="B90" s="1"/>
      <c r="C90" s="202"/>
      <c r="D90" s="870" t="s">
        <v>452</v>
      </c>
      <c r="E90" s="1049" t="s">
        <v>143</v>
      </c>
      <c r="F90" s="1049"/>
      <c r="G90" s="1049"/>
      <c r="H90" s="1049"/>
      <c r="I90" s="1049"/>
      <c r="J90" s="1049"/>
      <c r="K90" s="1049"/>
      <c r="L90" s="65"/>
      <c r="M90" s="34"/>
      <c r="N90" s="147"/>
      <c r="O90" s="140"/>
      <c r="R90" s="142"/>
      <c r="S90" s="143"/>
      <c r="T90" s="144"/>
      <c r="W90" s="674"/>
    </row>
    <row r="91" spans="1:23" ht="3" customHeight="1" thickBot="1" x14ac:dyDescent="0.3">
      <c r="A91" s="1021"/>
      <c r="B91" s="1"/>
      <c r="C91" s="202"/>
      <c r="D91" s="347"/>
      <c r="E91" s="34"/>
      <c r="F91" s="34"/>
      <c r="G91" s="34"/>
      <c r="H91" s="34"/>
      <c r="I91" s="34"/>
      <c r="J91" s="34"/>
      <c r="K91" s="34"/>
      <c r="L91" s="309"/>
      <c r="M91" s="34"/>
      <c r="N91" s="147"/>
      <c r="O91" s="140"/>
      <c r="R91" s="142"/>
      <c r="S91" s="143"/>
      <c r="T91" s="144"/>
      <c r="W91" s="674"/>
    </row>
    <row r="92" spans="1:23" ht="15" customHeight="1" thickBot="1" x14ac:dyDescent="0.3">
      <c r="A92" s="1021"/>
      <c r="B92" s="1"/>
      <c r="C92" s="202"/>
      <c r="D92" s="870" t="s">
        <v>452</v>
      </c>
      <c r="E92" s="1006" t="s">
        <v>144</v>
      </c>
      <c r="F92" s="1006"/>
      <c r="G92" s="1006"/>
      <c r="H92" s="1006"/>
      <c r="I92" s="1006"/>
      <c r="J92" s="1006"/>
      <c r="K92" s="1006"/>
      <c r="L92" s="65"/>
      <c r="M92" s="34"/>
      <c r="N92" s="147"/>
      <c r="O92" s="140"/>
      <c r="R92" s="142"/>
      <c r="S92" s="143"/>
      <c r="T92" s="144"/>
      <c r="W92" s="674"/>
    </row>
    <row r="93" spans="1:23" ht="3" customHeight="1" thickBot="1" x14ac:dyDescent="0.3">
      <c r="A93" s="1021"/>
      <c r="B93" s="1"/>
      <c r="C93" s="202"/>
      <c r="D93" s="345"/>
      <c r="E93" s="34"/>
      <c r="F93" s="34"/>
      <c r="G93" s="34"/>
      <c r="H93" s="34"/>
      <c r="I93" s="34"/>
      <c r="J93" s="34"/>
      <c r="K93" s="34"/>
      <c r="L93" s="309"/>
      <c r="M93" s="34"/>
      <c r="N93" s="147"/>
      <c r="O93" s="140"/>
      <c r="R93" s="142"/>
      <c r="S93" s="143"/>
      <c r="T93" s="259"/>
      <c r="W93" s="674"/>
    </row>
    <row r="94" spans="1:23" ht="15" customHeight="1" thickBot="1" x14ac:dyDescent="0.3">
      <c r="A94" s="1021"/>
      <c r="B94" s="1"/>
      <c r="C94" s="202"/>
      <c r="D94" s="34"/>
      <c r="E94" s="34"/>
      <c r="F94" s="34"/>
      <c r="G94" s="34"/>
      <c r="H94" s="34"/>
      <c r="I94" s="34"/>
      <c r="J94" s="348"/>
      <c r="K94" s="34"/>
      <c r="L94" s="233">
        <f>IF(G8="PSH",IFERROR(((L86+L88+L90+L92)/4)/L78,0),IFERROR(L60/L78,0))</f>
        <v>0</v>
      </c>
      <c r="M94" s="34"/>
      <c r="N94" s="147"/>
      <c r="O94" s="140">
        <v>9</v>
      </c>
      <c r="P94" s="990" t="s">
        <v>123</v>
      </c>
      <c r="Q94" s="991"/>
      <c r="R94" s="992"/>
      <c r="S94" s="349">
        <v>5</v>
      </c>
      <c r="T94" s="262">
        <f>IF($L$94&gt;=0.95,5,IF($L$94&gt;=0.9,4,IF($L$94&gt;=0.85,3,IF($L$94&gt;=0.75,2,IF($L$94&gt;=0.5,1,0)))))</f>
        <v>0</v>
      </c>
      <c r="U94" s="350"/>
      <c r="W94" s="674"/>
    </row>
    <row r="95" spans="1:23" ht="15" customHeight="1" x14ac:dyDescent="0.25">
      <c r="A95" s="1021"/>
      <c r="B95" s="1"/>
      <c r="C95" s="202"/>
      <c r="D95" s="357"/>
      <c r="E95" s="60"/>
      <c r="F95" s="60"/>
      <c r="G95" s="60"/>
      <c r="H95" s="348"/>
      <c r="I95" s="348"/>
      <c r="J95" s="348"/>
      <c r="K95" s="348"/>
      <c r="L95" s="348"/>
      <c r="M95" s="34"/>
      <c r="N95" s="147"/>
      <c r="O95" s="140"/>
      <c r="R95" s="142"/>
      <c r="S95" s="143"/>
      <c r="T95" s="259"/>
      <c r="W95" s="674"/>
    </row>
    <row r="96" spans="1:23" ht="3" customHeight="1" thickBot="1" x14ac:dyDescent="0.3">
      <c r="A96" s="1021"/>
      <c r="B96" s="1"/>
      <c r="C96" s="202"/>
      <c r="D96" s="357"/>
      <c r="E96" s="60"/>
      <c r="F96" s="60"/>
      <c r="G96" s="60"/>
      <c r="H96" s="348"/>
      <c r="I96" s="348"/>
      <c r="J96" s="348"/>
      <c r="K96" s="348"/>
      <c r="L96" s="348"/>
      <c r="M96" s="34"/>
      <c r="N96" s="147"/>
      <c r="O96" s="140"/>
      <c r="R96" s="142"/>
      <c r="S96" s="143"/>
      <c r="T96" s="259"/>
      <c r="W96" s="674"/>
    </row>
    <row r="97" spans="1:23" ht="15" customHeight="1" thickBot="1" x14ac:dyDescent="0.3">
      <c r="A97" s="1021"/>
      <c r="B97" s="1"/>
      <c r="C97" s="202">
        <v>10</v>
      </c>
      <c r="D97" s="1047" t="s">
        <v>145</v>
      </c>
      <c r="E97" s="1048"/>
      <c r="F97" s="1048"/>
      <c r="G97" s="1048"/>
      <c r="H97" s="1048"/>
      <c r="I97" s="1048"/>
      <c r="J97" s="1048"/>
      <c r="K97" s="358"/>
      <c r="L97" s="65"/>
      <c r="M97" s="34"/>
      <c r="N97" s="147"/>
      <c r="O97" s="140">
        <v>10</v>
      </c>
      <c r="P97" s="359" t="s">
        <v>146</v>
      </c>
      <c r="Q97" s="334"/>
      <c r="R97" s="335"/>
      <c r="S97" s="360">
        <v>1</v>
      </c>
      <c r="T97" s="262">
        <f>IF(L97="YES",1,0)</f>
        <v>0</v>
      </c>
      <c r="W97" s="674"/>
    </row>
    <row r="98" spans="1:23" ht="3" customHeight="1" thickBot="1" x14ac:dyDescent="0.3">
      <c r="A98" s="1021"/>
      <c r="B98" s="1"/>
      <c r="C98" s="202"/>
      <c r="D98" s="361"/>
      <c r="E98" s="362"/>
      <c r="F98" s="362"/>
      <c r="G98" s="362"/>
      <c r="H98" s="362"/>
      <c r="I98" s="362"/>
      <c r="J98" s="363"/>
      <c r="K98" s="364"/>
      <c r="L98" s="365"/>
      <c r="M98" s="34"/>
      <c r="N98" s="147"/>
      <c r="O98" s="140"/>
      <c r="P98" s="310"/>
      <c r="Q98" s="310"/>
      <c r="R98" s="311"/>
      <c r="S98" s="143"/>
      <c r="T98" s="259"/>
      <c r="W98" s="674"/>
    </row>
    <row r="99" spans="1:23" ht="15" customHeight="1" thickBot="1" x14ac:dyDescent="0.3">
      <c r="A99" s="1021"/>
      <c r="B99" s="1"/>
      <c r="C99" s="202"/>
      <c r="D99" s="1047" t="s">
        <v>147</v>
      </c>
      <c r="E99" s="1048"/>
      <c r="F99" s="1048"/>
      <c r="G99" s="1048"/>
      <c r="H99" s="1048"/>
      <c r="I99" s="1048"/>
      <c r="J99" s="1048"/>
      <c r="K99" s="358"/>
      <c r="L99" s="65"/>
      <c r="M99" s="34"/>
      <c r="N99" s="147"/>
      <c r="O99" s="140">
        <v>10</v>
      </c>
      <c r="P99" s="359" t="s">
        <v>146</v>
      </c>
      <c r="Q99" s="334"/>
      <c r="R99" s="335"/>
      <c r="S99" s="360">
        <v>1</v>
      </c>
      <c r="T99" s="262">
        <f>IF(L99="YES",1,0)</f>
        <v>0</v>
      </c>
      <c r="W99" s="674"/>
    </row>
    <row r="100" spans="1:23" ht="3" customHeight="1" thickBot="1" x14ac:dyDescent="0.3">
      <c r="A100" s="1021"/>
      <c r="B100" s="1"/>
      <c r="C100" s="202"/>
      <c r="D100" s="366"/>
      <c r="E100" s="366"/>
      <c r="F100" s="366"/>
      <c r="G100" s="366"/>
      <c r="H100" s="366"/>
      <c r="I100" s="366"/>
      <c r="J100" s="366"/>
      <c r="K100" s="366"/>
      <c r="L100" s="356"/>
      <c r="M100" s="34"/>
      <c r="N100" s="147"/>
      <c r="O100" s="140"/>
      <c r="P100" s="367"/>
      <c r="Q100" s="310"/>
      <c r="R100" s="311"/>
      <c r="S100" s="143"/>
      <c r="T100" s="368"/>
      <c r="W100" s="674"/>
    </row>
    <row r="101" spans="1:23" ht="15" customHeight="1" thickBot="1" x14ac:dyDescent="0.3">
      <c r="A101" s="1021"/>
      <c r="B101" s="1"/>
      <c r="C101" s="202">
        <v>11</v>
      </c>
      <c r="D101" s="1047" t="s">
        <v>148</v>
      </c>
      <c r="E101" s="1048"/>
      <c r="F101" s="1048"/>
      <c r="G101" s="1048"/>
      <c r="H101" s="1048"/>
      <c r="I101" s="1048"/>
      <c r="J101" s="1048"/>
      <c r="K101" s="1048"/>
      <c r="L101" s="65"/>
      <c r="M101" s="34"/>
      <c r="N101" s="147"/>
      <c r="O101" s="140">
        <v>11</v>
      </c>
      <c r="P101" s="359" t="s">
        <v>146</v>
      </c>
      <c r="Q101" s="334"/>
      <c r="R101" s="335"/>
      <c r="S101" s="360">
        <v>1</v>
      </c>
      <c r="T101" s="262">
        <f>IF(L101="YES",1,0)</f>
        <v>0</v>
      </c>
      <c r="W101" s="674"/>
    </row>
    <row r="102" spans="1:23" ht="3" customHeight="1" thickBot="1" x14ac:dyDescent="0.3">
      <c r="A102" s="1021"/>
      <c r="B102" s="1"/>
      <c r="C102" s="202"/>
      <c r="D102" s="369"/>
      <c r="E102" s="366"/>
      <c r="F102" s="366"/>
      <c r="G102" s="366"/>
      <c r="H102" s="366"/>
      <c r="I102" s="366"/>
      <c r="J102" s="366"/>
      <c r="K102" s="366"/>
      <c r="L102" s="366"/>
      <c r="M102" s="34"/>
      <c r="N102" s="147"/>
      <c r="O102" s="140"/>
      <c r="P102" s="370"/>
      <c r="Q102" s="371"/>
      <c r="R102" s="372"/>
      <c r="S102" s="373"/>
      <c r="T102" s="374"/>
      <c r="U102" s="352"/>
      <c r="V102" s="352"/>
      <c r="W102" s="352"/>
    </row>
    <row r="103" spans="1:23" ht="15" customHeight="1" thickBot="1" x14ac:dyDescent="0.3">
      <c r="A103" s="1021"/>
      <c r="B103" s="1"/>
      <c r="C103" s="202">
        <v>12</v>
      </c>
      <c r="D103" s="1047" t="s">
        <v>149</v>
      </c>
      <c r="E103" s="1048"/>
      <c r="F103" s="1048"/>
      <c r="G103" s="1048"/>
      <c r="H103" s="1048"/>
      <c r="I103" s="1048"/>
      <c r="J103" s="1048"/>
      <c r="K103" s="375"/>
      <c r="L103" s="65"/>
      <c r="M103" s="34"/>
      <c r="N103" s="147"/>
      <c r="O103" s="140">
        <v>12</v>
      </c>
      <c r="P103" s="995" t="s">
        <v>118</v>
      </c>
      <c r="Q103" s="996"/>
      <c r="R103" s="997"/>
      <c r="S103" s="360">
        <v>1</v>
      </c>
      <c r="T103" s="262">
        <f>IF(L103="YES",1,0)</f>
        <v>0</v>
      </c>
      <c r="U103" s="352"/>
      <c r="V103" s="352"/>
      <c r="W103" s="352"/>
    </row>
    <row r="104" spans="1:23" ht="3" customHeight="1" thickBot="1" x14ac:dyDescent="0.3">
      <c r="A104" s="1021"/>
      <c r="B104" s="1"/>
      <c r="C104" s="202"/>
      <c r="D104" s="369"/>
      <c r="E104" s="366"/>
      <c r="F104" s="366"/>
      <c r="G104" s="366"/>
      <c r="H104" s="366"/>
      <c r="I104" s="366"/>
      <c r="J104" s="366"/>
      <c r="K104" s="366"/>
      <c r="L104" s="376"/>
      <c r="M104" s="34"/>
      <c r="N104" s="147"/>
      <c r="O104" s="140"/>
      <c r="P104" s="352"/>
      <c r="Q104" s="371"/>
      <c r="R104" s="372"/>
      <c r="S104" s="373"/>
      <c r="T104" s="354"/>
      <c r="U104" s="372"/>
      <c r="V104" s="372"/>
      <c r="W104" s="372"/>
    </row>
    <row r="105" spans="1:23" ht="15" customHeight="1" x14ac:dyDescent="0.25">
      <c r="A105" s="1021"/>
      <c r="B105" s="1"/>
      <c r="C105" s="295">
        <v>13</v>
      </c>
      <c r="D105" s="1" t="s">
        <v>150</v>
      </c>
      <c r="E105" s="1"/>
      <c r="F105" s="1"/>
      <c r="G105" s="1"/>
      <c r="H105" s="1"/>
      <c r="I105" s="1"/>
      <c r="J105" s="1"/>
      <c r="K105" s="80"/>
      <c r="L105" s="998" t="s">
        <v>151</v>
      </c>
      <c r="M105" s="80"/>
      <c r="N105" s="147"/>
      <c r="O105" s="140"/>
      <c r="P105" s="377"/>
      <c r="Q105" s="378"/>
      <c r="R105" s="379"/>
      <c r="S105" s="380"/>
      <c r="T105" s="377"/>
      <c r="W105" s="674"/>
    </row>
    <row r="106" spans="1:23" ht="15" customHeight="1" x14ac:dyDescent="0.25">
      <c r="A106" s="1021"/>
      <c r="B106" s="1"/>
      <c r="C106" s="295"/>
      <c r="D106" s="1001" t="s">
        <v>565</v>
      </c>
      <c r="E106" s="1002"/>
      <c r="F106" s="1002"/>
      <c r="G106" s="1002"/>
      <c r="H106" s="1002"/>
      <c r="I106" s="1002"/>
      <c r="J106" s="1003"/>
      <c r="K106" s="80"/>
      <c r="L106" s="999"/>
      <c r="M106" s="80"/>
      <c r="N106" s="147"/>
      <c r="O106" s="140"/>
      <c r="P106" s="377"/>
      <c r="Q106" s="378"/>
      <c r="R106" s="379"/>
      <c r="S106" s="380"/>
      <c r="T106" s="377"/>
      <c r="W106" s="674"/>
    </row>
    <row r="107" spans="1:23" ht="15" customHeight="1" x14ac:dyDescent="0.25">
      <c r="A107" s="1021"/>
      <c r="B107" s="1"/>
      <c r="C107" s="295"/>
      <c r="D107" s="1001"/>
      <c r="E107" s="1002"/>
      <c r="F107" s="1002"/>
      <c r="G107" s="1002"/>
      <c r="H107" s="1002"/>
      <c r="I107" s="1002"/>
      <c r="J107" s="1003"/>
      <c r="K107" s="80"/>
      <c r="L107" s="999"/>
      <c r="M107" s="80"/>
      <c r="N107" s="147"/>
      <c r="O107" s="140"/>
      <c r="P107" s="377"/>
      <c r="Q107" s="378"/>
      <c r="R107" s="379"/>
      <c r="S107" s="380"/>
      <c r="T107" s="377"/>
      <c r="W107" s="674"/>
    </row>
    <row r="108" spans="1:23" ht="3" customHeight="1" thickBot="1" x14ac:dyDescent="0.3">
      <c r="A108" s="1021"/>
      <c r="B108" s="1"/>
      <c r="C108" s="295"/>
      <c r="D108" s="1"/>
      <c r="E108" s="1"/>
      <c r="F108" s="1"/>
      <c r="G108" s="1"/>
      <c r="H108" s="1"/>
      <c r="I108" s="62"/>
      <c r="J108" s="381"/>
      <c r="K108" s="80"/>
      <c r="L108" s="999"/>
      <c r="M108" s="80"/>
      <c r="N108" s="147"/>
      <c r="O108" s="140"/>
      <c r="P108" s="377"/>
      <c r="Q108" s="378"/>
      <c r="R108" s="379"/>
      <c r="S108" s="380"/>
      <c r="T108" s="377"/>
      <c r="W108" s="674"/>
    </row>
    <row r="109" spans="1:23" ht="15" customHeight="1" thickBot="1" x14ac:dyDescent="0.3">
      <c r="A109" s="1021"/>
      <c r="B109" s="1"/>
      <c r="C109" s="796"/>
      <c r="D109" s="297" t="s">
        <v>152</v>
      </c>
      <c r="E109" s="43" t="s">
        <v>153</v>
      </c>
      <c r="F109" s="114"/>
      <c r="G109" s="43"/>
      <c r="H109" s="1"/>
      <c r="I109" s="43"/>
      <c r="J109" s="841" t="s">
        <v>154</v>
      </c>
      <c r="K109" s="43"/>
      <c r="L109" s="1000"/>
      <c r="M109" s="34"/>
      <c r="N109" s="147"/>
      <c r="O109" s="140"/>
      <c r="P109" s="377"/>
      <c r="Q109" s="378"/>
      <c r="R109" s="379"/>
      <c r="S109" s="380"/>
      <c r="T109" s="377"/>
      <c r="W109" s="674"/>
    </row>
    <row r="110" spans="1:23" ht="3" customHeight="1" thickBot="1" x14ac:dyDescent="0.3">
      <c r="A110" s="1021"/>
      <c r="B110" s="1"/>
      <c r="C110" s="796"/>
      <c r="D110" s="42"/>
      <c r="E110" s="43"/>
      <c r="F110" s="114"/>
      <c r="G110" s="43"/>
      <c r="H110" s="43"/>
      <c r="I110" s="43"/>
      <c r="J110" s="43"/>
      <c r="K110" s="43"/>
      <c r="L110" s="49"/>
      <c r="M110" s="34"/>
      <c r="N110" s="147"/>
      <c r="O110" s="140"/>
      <c r="P110" s="377"/>
      <c r="Q110" s="378"/>
      <c r="R110" s="379"/>
      <c r="S110" s="380"/>
      <c r="T110" s="377"/>
      <c r="W110" s="674"/>
    </row>
    <row r="111" spans="1:23" ht="15" customHeight="1" thickBot="1" x14ac:dyDescent="0.3">
      <c r="A111" s="1021"/>
      <c r="B111" s="1"/>
      <c r="C111" s="796"/>
      <c r="D111" s="42"/>
      <c r="E111" s="382"/>
      <c r="F111" s="383"/>
      <c r="G111" s="384"/>
      <c r="H111" s="385"/>
      <c r="I111" s="386"/>
      <c r="J111" s="65"/>
      <c r="K111" s="387"/>
      <c r="L111" s="65"/>
      <c r="M111" s="34"/>
      <c r="N111" s="147"/>
      <c r="O111" s="140"/>
      <c r="P111" s="377"/>
      <c r="Q111" s="378"/>
      <c r="R111" s="379"/>
      <c r="S111" s="380"/>
      <c r="T111" s="377"/>
      <c r="W111" s="674"/>
    </row>
    <row r="112" spans="1:23" ht="3" customHeight="1" thickBot="1" x14ac:dyDescent="0.3">
      <c r="A112" s="1021"/>
      <c r="B112" s="1"/>
      <c r="C112" s="796"/>
      <c r="D112" s="42"/>
      <c r="E112" s="387"/>
      <c r="F112" s="388"/>
      <c r="G112" s="387"/>
      <c r="H112" s="389"/>
      <c r="I112" s="387"/>
      <c r="J112" s="298"/>
      <c r="K112" s="387"/>
      <c r="L112" s="298"/>
      <c r="M112" s="34"/>
      <c r="N112" s="147"/>
      <c r="O112" s="140"/>
      <c r="P112" s="377"/>
      <c r="Q112" s="378"/>
      <c r="R112" s="379"/>
      <c r="S112" s="380"/>
      <c r="T112" s="377"/>
      <c r="W112" s="674"/>
    </row>
    <row r="113" spans="1:23" ht="15" customHeight="1" thickBot="1" x14ac:dyDescent="0.3">
      <c r="A113" s="1021"/>
      <c r="B113" s="1"/>
      <c r="C113" s="796"/>
      <c r="D113" s="42"/>
      <c r="E113" s="382"/>
      <c r="F113" s="383"/>
      <c r="G113" s="390"/>
      <c r="H113" s="391"/>
      <c r="I113" s="387"/>
      <c r="J113" s="65"/>
      <c r="K113" s="387"/>
      <c r="L113" s="65"/>
      <c r="M113" s="34"/>
      <c r="N113" s="147"/>
      <c r="O113" s="140"/>
      <c r="P113" s="1004"/>
      <c r="Q113" s="1005"/>
      <c r="R113" s="1005"/>
      <c r="S113" s="380"/>
      <c r="T113" s="377"/>
      <c r="W113" s="674"/>
    </row>
    <row r="114" spans="1:23" ht="3" customHeight="1" thickBot="1" x14ac:dyDescent="0.3">
      <c r="A114" s="1021"/>
      <c r="B114" s="1"/>
      <c r="C114" s="796"/>
      <c r="D114" s="42"/>
      <c r="E114" s="387"/>
      <c r="F114" s="388"/>
      <c r="G114" s="387"/>
      <c r="H114" s="392"/>
      <c r="I114" s="393"/>
      <c r="J114" s="298"/>
      <c r="K114" s="387"/>
      <c r="L114" s="298"/>
      <c r="M114" s="34"/>
      <c r="N114" s="147"/>
      <c r="O114" s="140"/>
      <c r="P114" s="1004"/>
      <c r="Q114" s="1005"/>
      <c r="R114" s="1005"/>
      <c r="S114" s="380"/>
      <c r="T114" s="377"/>
      <c r="W114" s="674"/>
    </row>
    <row r="115" spans="1:23" ht="15" customHeight="1" thickBot="1" x14ac:dyDescent="0.3">
      <c r="A115" s="1021"/>
      <c r="B115" s="1"/>
      <c r="C115" s="796"/>
      <c r="D115" s="42"/>
      <c r="E115" s="382"/>
      <c r="F115" s="390"/>
      <c r="G115" s="390"/>
      <c r="H115" s="391"/>
      <c r="I115" s="387"/>
      <c r="J115" s="65"/>
      <c r="K115" s="387"/>
      <c r="L115" s="65"/>
      <c r="M115" s="34"/>
      <c r="N115" s="147"/>
      <c r="O115" s="140"/>
      <c r="P115" s="1004"/>
      <c r="Q115" s="1005"/>
      <c r="R115" s="1005"/>
      <c r="S115" s="380"/>
      <c r="T115" s="144"/>
      <c r="W115" s="674"/>
    </row>
    <row r="116" spans="1:23" ht="3" customHeight="1" thickBot="1" x14ac:dyDescent="0.3">
      <c r="A116" s="1021"/>
      <c r="B116" s="62"/>
      <c r="C116" s="796"/>
      <c r="D116" s="42"/>
      <c r="E116" s="387"/>
      <c r="F116" s="387"/>
      <c r="G116" s="387"/>
      <c r="H116" s="392"/>
      <c r="I116" s="393"/>
      <c r="J116" s="298"/>
      <c r="K116" s="387"/>
      <c r="L116" s="298"/>
      <c r="M116" s="34"/>
      <c r="N116" s="147"/>
      <c r="O116" s="140"/>
      <c r="P116" s="780"/>
      <c r="Q116" s="781"/>
      <c r="R116" s="781"/>
      <c r="S116" s="380"/>
      <c r="T116" s="259"/>
      <c r="W116" s="674"/>
    </row>
    <row r="117" spans="1:23" ht="15" customHeight="1" thickBot="1" x14ac:dyDescent="0.3">
      <c r="A117" s="1021"/>
      <c r="B117" s="62"/>
      <c r="C117" s="796"/>
      <c r="D117" s="42"/>
      <c r="E117" s="382"/>
      <c r="F117" s="390"/>
      <c r="G117" s="390"/>
      <c r="H117" s="391"/>
      <c r="I117" s="387"/>
      <c r="J117" s="65"/>
      <c r="K117" s="387"/>
      <c r="L117" s="65"/>
      <c r="M117" s="34"/>
      <c r="N117" s="147"/>
      <c r="O117" s="140"/>
      <c r="P117" s="780"/>
      <c r="Q117" s="781"/>
      <c r="R117" s="781"/>
      <c r="S117" s="380"/>
      <c r="T117" s="259"/>
      <c r="W117" s="674"/>
    </row>
    <row r="118" spans="1:23" ht="3" customHeight="1" thickBot="1" x14ac:dyDescent="0.3">
      <c r="A118" s="1021"/>
      <c r="B118" s="62"/>
      <c r="C118" s="796"/>
      <c r="D118" s="42"/>
      <c r="E118" s="387"/>
      <c r="F118" s="387"/>
      <c r="G118" s="387"/>
      <c r="H118" s="392"/>
      <c r="I118" s="393"/>
      <c r="J118" s="298"/>
      <c r="K118" s="387"/>
      <c r="L118" s="298"/>
      <c r="M118" s="34"/>
      <c r="N118" s="147"/>
      <c r="O118" s="140"/>
      <c r="P118" s="394"/>
      <c r="Q118" s="395"/>
      <c r="R118" s="395"/>
      <c r="S118" s="143"/>
      <c r="T118" s="259"/>
      <c r="W118" s="674"/>
    </row>
    <row r="119" spans="1:23" ht="15" customHeight="1" thickBot="1" x14ac:dyDescent="0.3">
      <c r="A119" s="1021"/>
      <c r="B119" s="62"/>
      <c r="C119" s="796"/>
      <c r="D119" s="42"/>
      <c r="E119" s="382"/>
      <c r="F119" s="390"/>
      <c r="G119" s="390"/>
      <c r="H119" s="391"/>
      <c r="I119" s="387"/>
      <c r="J119" s="65"/>
      <c r="K119" s="387"/>
      <c r="L119" s="65"/>
      <c r="M119" s="34"/>
      <c r="N119" s="147"/>
      <c r="O119" s="140"/>
      <c r="R119" s="142"/>
      <c r="S119" s="143"/>
      <c r="T119" s="144"/>
      <c r="W119" s="674"/>
    </row>
    <row r="120" spans="1:23" ht="3" customHeight="1" thickBot="1" x14ac:dyDescent="0.3">
      <c r="A120" s="1021"/>
      <c r="B120" s="62"/>
      <c r="C120" s="431"/>
      <c r="D120" s="34"/>
      <c r="E120" s="34"/>
      <c r="F120" s="34"/>
      <c r="G120" s="34"/>
      <c r="H120" s="34"/>
      <c r="I120" s="397"/>
      <c r="J120" s="34"/>
      <c r="K120" s="43"/>
      <c r="L120" s="309"/>
      <c r="M120" s="34"/>
      <c r="N120" s="147"/>
      <c r="O120" s="140"/>
      <c r="R120" s="142"/>
      <c r="S120" s="143"/>
      <c r="T120" s="313"/>
      <c r="W120" s="674"/>
    </row>
    <row r="121" spans="1:23" ht="15" customHeight="1" thickBot="1" x14ac:dyDescent="0.3">
      <c r="A121" s="1021"/>
      <c r="B121" s="62"/>
      <c r="C121" s="431"/>
      <c r="D121" s="34"/>
      <c r="E121" s="382"/>
      <c r="F121" s="390"/>
      <c r="G121" s="390"/>
      <c r="H121" s="391"/>
      <c r="I121" s="387"/>
      <c r="J121" s="65"/>
      <c r="K121" s="387"/>
      <c r="L121" s="65"/>
      <c r="M121" s="34"/>
      <c r="N121" s="147"/>
      <c r="O121" s="140">
        <v>13</v>
      </c>
      <c r="P121" s="398" t="s">
        <v>155</v>
      </c>
      <c r="Q121" s="399"/>
      <c r="R121" s="400"/>
      <c r="S121" s="380">
        <v>1</v>
      </c>
      <c r="T121" s="262">
        <f>IF(OR(L111="YES",L113="YES",L115="YES",L117="YES",L119="YES",L121="YES"),1,0)</f>
        <v>0</v>
      </c>
      <c r="U121" s="299"/>
      <c r="W121" s="674"/>
    </row>
    <row r="122" spans="1:23" ht="3" customHeight="1" x14ac:dyDescent="0.25">
      <c r="A122" s="1021"/>
      <c r="B122" s="62"/>
      <c r="C122" s="431"/>
      <c r="D122" s="34"/>
      <c r="E122" s="34"/>
      <c r="F122" s="34"/>
      <c r="G122" s="34"/>
      <c r="H122" s="34"/>
      <c r="I122" s="34"/>
      <c r="J122" s="34"/>
      <c r="K122" s="43"/>
      <c r="L122" s="309"/>
      <c r="M122" s="34"/>
      <c r="N122" s="147"/>
      <c r="O122" s="140"/>
      <c r="P122" s="310"/>
      <c r="Q122" s="310"/>
      <c r="R122" s="311"/>
      <c r="S122" s="143"/>
      <c r="T122" s="313"/>
      <c r="W122" s="674"/>
    </row>
    <row r="123" spans="1:23" ht="15" customHeight="1" thickBot="1" x14ac:dyDescent="0.3">
      <c r="A123" s="1021"/>
      <c r="B123" s="62"/>
      <c r="C123" s="798">
        <v>14</v>
      </c>
      <c r="D123" s="355" t="s">
        <v>156</v>
      </c>
      <c r="E123" s="364"/>
      <c r="F123" s="364"/>
      <c r="G123" s="34"/>
      <c r="H123" s="34"/>
      <c r="I123" s="34"/>
      <c r="J123" s="51" t="s">
        <v>154</v>
      </c>
      <c r="K123" s="51"/>
      <c r="L123" s="51" t="s">
        <v>157</v>
      </c>
      <c r="M123" s="34"/>
      <c r="N123" s="147"/>
      <c r="O123" s="140"/>
      <c r="R123" s="142"/>
      <c r="S123" s="143"/>
      <c r="T123" s="144"/>
      <c r="W123" s="674"/>
    </row>
    <row r="124" spans="1:23" ht="15" customHeight="1" thickBot="1" x14ac:dyDescent="0.3">
      <c r="A124" s="1021"/>
      <c r="B124" s="62"/>
      <c r="C124" s="396"/>
      <c r="D124" s="871" t="s">
        <v>158</v>
      </c>
      <c r="E124" s="31" t="s">
        <v>159</v>
      </c>
      <c r="F124" s="31"/>
      <c r="G124" s="31"/>
      <c r="H124" s="31"/>
      <c r="I124" s="307"/>
      <c r="J124" s="65"/>
      <c r="K124" s="402"/>
      <c r="L124" s="233">
        <f>IFERROR(J124/$L$58,0)</f>
        <v>0</v>
      </c>
      <c r="M124" s="34"/>
      <c r="N124" s="147"/>
      <c r="O124" s="140"/>
      <c r="P124" s="340"/>
      <c r="R124" s="142"/>
      <c r="S124" s="143"/>
      <c r="T124" s="313"/>
      <c r="W124" s="674"/>
    </row>
    <row r="125" spans="1:23" ht="3" customHeight="1" thickBot="1" x14ac:dyDescent="0.3">
      <c r="A125" s="1021"/>
      <c r="B125" s="62"/>
      <c r="C125" s="396"/>
      <c r="D125" s="1039" t="s">
        <v>453</v>
      </c>
      <c r="E125" s="34"/>
      <c r="F125" s="34"/>
      <c r="G125" s="34"/>
      <c r="H125" s="34"/>
      <c r="I125" s="34"/>
      <c r="J125" s="34"/>
      <c r="K125" s="34"/>
      <c r="L125" s="34"/>
      <c r="M125" s="34"/>
      <c r="N125" s="147"/>
      <c r="O125" s="140"/>
      <c r="P125" s="403"/>
      <c r="R125" s="142"/>
      <c r="S125" s="143"/>
      <c r="T125" s="313"/>
      <c r="W125" s="674"/>
    </row>
    <row r="126" spans="1:23" ht="15" customHeight="1" thickBot="1" x14ac:dyDescent="0.3">
      <c r="A126" s="1021"/>
      <c r="B126" s="62"/>
      <c r="C126" s="396"/>
      <c r="D126" s="1039"/>
      <c r="E126" s="31" t="s">
        <v>424</v>
      </c>
      <c r="F126" s="31"/>
      <c r="G126" s="31"/>
      <c r="H126" s="31"/>
      <c r="I126" s="307"/>
      <c r="J126" s="65"/>
      <c r="K126" s="402"/>
      <c r="L126" s="233">
        <f t="shared" ref="L126:L138" si="2">IFERROR(J126/$L$58,0)</f>
        <v>0</v>
      </c>
      <c r="M126" s="34"/>
      <c r="N126" s="147"/>
      <c r="O126" s="140"/>
      <c r="P126" s="404"/>
      <c r="R126" s="142"/>
      <c r="S126" s="143"/>
      <c r="T126" s="313"/>
      <c r="W126" s="674"/>
    </row>
    <row r="127" spans="1:23" ht="3" customHeight="1" thickBot="1" x14ac:dyDescent="0.3">
      <c r="A127" s="1021"/>
      <c r="B127" s="62"/>
      <c r="C127" s="396"/>
      <c r="D127" s="872"/>
      <c r="E127" s="34"/>
      <c r="F127" s="34"/>
      <c r="G127" s="34"/>
      <c r="H127" s="34"/>
      <c r="I127" s="34"/>
      <c r="J127" s="34"/>
      <c r="K127" s="34"/>
      <c r="L127" s="34"/>
      <c r="M127" s="34"/>
      <c r="N127" s="147"/>
      <c r="O127" s="140"/>
      <c r="R127" s="142"/>
      <c r="S127" s="143"/>
      <c r="T127" s="313"/>
      <c r="W127" s="674"/>
    </row>
    <row r="128" spans="1:23" ht="15" customHeight="1" thickBot="1" x14ac:dyDescent="0.3">
      <c r="A128" s="1021"/>
      <c r="B128" s="62"/>
      <c r="C128" s="396"/>
      <c r="D128" s="872"/>
      <c r="E128" s="31" t="s">
        <v>425</v>
      </c>
      <c r="F128" s="31"/>
      <c r="G128" s="31"/>
      <c r="H128" s="31"/>
      <c r="I128" s="307"/>
      <c r="J128" s="65"/>
      <c r="K128" s="402"/>
      <c r="L128" s="233">
        <f>IFERROR(J128/$L$58,0)</f>
        <v>0</v>
      </c>
      <c r="M128" s="34"/>
      <c r="N128" s="147"/>
      <c r="O128" s="140"/>
      <c r="R128" s="142"/>
      <c r="S128" s="143"/>
      <c r="T128" s="313"/>
      <c r="W128" s="674"/>
    </row>
    <row r="129" spans="1:23" ht="3" customHeight="1" thickBot="1" x14ac:dyDescent="0.3">
      <c r="A129" s="1021"/>
      <c r="B129" s="62"/>
      <c r="C129" s="396"/>
      <c r="D129" s="872"/>
      <c r="E129" s="34"/>
      <c r="F129" s="34"/>
      <c r="G129" s="34"/>
      <c r="H129" s="34"/>
      <c r="I129" s="34"/>
      <c r="J129" s="34"/>
      <c r="K129" s="34"/>
      <c r="L129" s="34"/>
      <c r="M129" s="34"/>
      <c r="N129" s="147"/>
      <c r="O129" s="140"/>
      <c r="R129" s="142"/>
      <c r="S129" s="143"/>
      <c r="T129" s="313"/>
      <c r="W129" s="674"/>
    </row>
    <row r="130" spans="1:23" ht="15" customHeight="1" thickBot="1" x14ac:dyDescent="0.3">
      <c r="A130" s="1021"/>
      <c r="B130" s="62"/>
      <c r="C130" s="396"/>
      <c r="D130" s="872"/>
      <c r="E130" s="31" t="s">
        <v>426</v>
      </c>
      <c r="F130" s="31"/>
      <c r="G130" s="31"/>
      <c r="H130" s="31"/>
      <c r="I130" s="307"/>
      <c r="J130" s="65"/>
      <c r="K130" s="402"/>
      <c r="L130" s="233">
        <f t="shared" si="2"/>
        <v>0</v>
      </c>
      <c r="M130" s="34"/>
      <c r="N130" s="147"/>
      <c r="O130" s="140"/>
      <c r="R130" s="142"/>
      <c r="S130" s="143"/>
      <c r="T130" s="313"/>
      <c r="W130" s="674"/>
    </row>
    <row r="131" spans="1:23" ht="3" customHeight="1" thickBot="1" x14ac:dyDescent="0.3">
      <c r="A131" s="1021"/>
      <c r="B131" s="62"/>
      <c r="C131" s="396"/>
      <c r="D131" s="872"/>
      <c r="E131" s="34"/>
      <c r="F131" s="34"/>
      <c r="G131" s="34"/>
      <c r="H131" s="34"/>
      <c r="I131" s="34"/>
      <c r="J131" s="34"/>
      <c r="K131" s="34"/>
      <c r="L131" s="34"/>
      <c r="M131" s="34"/>
      <c r="N131" s="147"/>
      <c r="O131" s="140"/>
      <c r="R131" s="142"/>
      <c r="S131" s="143"/>
      <c r="T131" s="313"/>
      <c r="W131" s="674"/>
    </row>
    <row r="132" spans="1:23" ht="15" customHeight="1" thickBot="1" x14ac:dyDescent="0.3">
      <c r="A132" s="1021"/>
      <c r="B132" s="62"/>
      <c r="C132" s="396"/>
      <c r="D132" s="872"/>
      <c r="E132" s="31" t="s">
        <v>160</v>
      </c>
      <c r="F132" s="31"/>
      <c r="G132" s="31"/>
      <c r="H132" s="31"/>
      <c r="I132" s="307"/>
      <c r="J132" s="65"/>
      <c r="K132" s="402"/>
      <c r="L132" s="233">
        <f t="shared" si="2"/>
        <v>0</v>
      </c>
      <c r="M132" s="34"/>
      <c r="N132" s="147"/>
      <c r="O132" s="140"/>
      <c r="R132" s="142"/>
      <c r="S132" s="143"/>
      <c r="T132" s="313"/>
      <c r="W132" s="674"/>
    </row>
    <row r="133" spans="1:23" ht="3" customHeight="1" thickBot="1" x14ac:dyDescent="0.3">
      <c r="A133" s="1021"/>
      <c r="B133" s="62"/>
      <c r="C133" s="396"/>
      <c r="D133" s="872"/>
      <c r="E133" s="34"/>
      <c r="F133" s="34"/>
      <c r="G133" s="34"/>
      <c r="H133" s="34"/>
      <c r="I133" s="34"/>
      <c r="J133" s="34"/>
      <c r="K133" s="34"/>
      <c r="L133" s="34"/>
      <c r="M133" s="34"/>
      <c r="N133" s="147"/>
      <c r="O133" s="140"/>
      <c r="R133" s="142"/>
      <c r="S133" s="143"/>
      <c r="T133" s="313"/>
      <c r="W133" s="674"/>
    </row>
    <row r="134" spans="1:23" ht="15" customHeight="1" thickBot="1" x14ac:dyDescent="0.3">
      <c r="A134" s="1021"/>
      <c r="B134" s="62"/>
      <c r="C134" s="396"/>
      <c r="D134" s="872"/>
      <c r="E134" s="31" t="s">
        <v>161</v>
      </c>
      <c r="F134" s="31"/>
      <c r="G134" s="31"/>
      <c r="H134" s="31"/>
      <c r="I134" s="307"/>
      <c r="J134" s="65"/>
      <c r="K134" s="402"/>
      <c r="L134" s="233">
        <f>IFERROR(J134/$L$58,0)</f>
        <v>0</v>
      </c>
      <c r="M134" s="34"/>
      <c r="N134" s="147"/>
      <c r="O134" s="140"/>
      <c r="R134" s="142"/>
      <c r="S134" s="143"/>
      <c r="T134" s="313"/>
      <c r="W134" s="674"/>
    </row>
    <row r="135" spans="1:23" ht="3" customHeight="1" thickBot="1" x14ac:dyDescent="0.3">
      <c r="A135" s="1021"/>
      <c r="B135" s="62"/>
      <c r="C135" s="396"/>
      <c r="D135" s="872"/>
      <c r="E135" s="34"/>
      <c r="F135" s="34"/>
      <c r="G135" s="34"/>
      <c r="H135" s="34"/>
      <c r="I135" s="34"/>
      <c r="J135" s="34"/>
      <c r="K135" s="34"/>
      <c r="L135" s="34"/>
      <c r="M135" s="34"/>
      <c r="N135" s="147"/>
      <c r="O135" s="140"/>
      <c r="R135" s="142"/>
      <c r="S135" s="143"/>
      <c r="T135" s="313"/>
      <c r="W135" s="674"/>
    </row>
    <row r="136" spans="1:23" ht="15" customHeight="1" thickBot="1" x14ac:dyDescent="0.3">
      <c r="A136" s="1021"/>
      <c r="B136" s="62"/>
      <c r="C136" s="396"/>
      <c r="D136" s="872"/>
      <c r="E136" s="31" t="s">
        <v>162</v>
      </c>
      <c r="F136" s="31"/>
      <c r="G136" s="31"/>
      <c r="H136" s="31"/>
      <c r="I136" s="307"/>
      <c r="J136" s="65"/>
      <c r="K136" s="402"/>
      <c r="L136" s="233">
        <f>IFERROR(J136/$L$58,0)</f>
        <v>0</v>
      </c>
      <c r="M136" s="34"/>
      <c r="N136" s="147"/>
      <c r="O136" s="140"/>
      <c r="R136" s="142"/>
      <c r="S136" s="143"/>
      <c r="T136" s="313"/>
      <c r="W136" s="674"/>
    </row>
    <row r="137" spans="1:23" ht="3" customHeight="1" thickBot="1" x14ac:dyDescent="0.3">
      <c r="A137" s="1021"/>
      <c r="B137" s="62"/>
      <c r="C137" s="396"/>
      <c r="D137" s="872"/>
      <c r="E137" s="34"/>
      <c r="F137" s="34"/>
      <c r="G137" s="34"/>
      <c r="H137" s="34"/>
      <c r="I137" s="34"/>
      <c r="J137" s="34"/>
      <c r="K137" s="34"/>
      <c r="L137" s="34"/>
      <c r="M137" s="34"/>
      <c r="N137" s="147"/>
      <c r="O137" s="140"/>
      <c r="R137" s="142"/>
      <c r="S137" s="143"/>
      <c r="T137" s="313"/>
      <c r="W137" s="674"/>
    </row>
    <row r="138" spans="1:23" ht="15" customHeight="1" thickBot="1" x14ac:dyDescent="0.3">
      <c r="A138" s="1021"/>
      <c r="B138" s="62"/>
      <c r="C138" s="396"/>
      <c r="D138" s="34"/>
      <c r="E138" s="31" t="s">
        <v>163</v>
      </c>
      <c r="F138" s="31"/>
      <c r="G138" s="31"/>
      <c r="H138" s="31"/>
      <c r="I138" s="307"/>
      <c r="J138" s="65"/>
      <c r="K138" s="402"/>
      <c r="L138" s="233">
        <f t="shared" si="2"/>
        <v>0</v>
      </c>
      <c r="M138" s="34"/>
      <c r="N138" s="147"/>
      <c r="O138" s="140"/>
      <c r="R138" s="142"/>
      <c r="S138" s="143"/>
      <c r="T138" s="313"/>
      <c r="W138" s="674"/>
    </row>
    <row r="139" spans="1:23" ht="3" customHeight="1" thickBot="1" x14ac:dyDescent="0.3">
      <c r="A139" s="1021"/>
      <c r="B139" s="62"/>
      <c r="C139" s="396"/>
      <c r="D139" s="34"/>
      <c r="E139" s="34"/>
      <c r="F139" s="34"/>
      <c r="G139" s="34"/>
      <c r="H139" s="34"/>
      <c r="I139" s="34"/>
      <c r="J139" s="34"/>
      <c r="K139" s="34"/>
      <c r="L139" s="34"/>
      <c r="M139" s="34"/>
      <c r="N139" s="147"/>
      <c r="O139" s="140"/>
      <c r="R139" s="142"/>
      <c r="S139" s="143"/>
      <c r="T139" s="313"/>
      <c r="W139" s="674"/>
    </row>
    <row r="140" spans="1:23" ht="15" customHeight="1" thickBot="1" x14ac:dyDescent="0.3">
      <c r="A140" s="1021"/>
      <c r="B140" s="62"/>
      <c r="C140" s="396"/>
      <c r="D140" s="871" t="s">
        <v>428</v>
      </c>
      <c r="E140" s="31" t="s">
        <v>427</v>
      </c>
      <c r="F140" s="31"/>
      <c r="G140" s="31"/>
      <c r="H140" s="31"/>
      <c r="I140" s="307"/>
      <c r="J140" s="65"/>
      <c r="K140" s="402"/>
      <c r="L140" s="233">
        <f>IFERROR(J140/$L$58,0)</f>
        <v>0</v>
      </c>
      <c r="M140" s="34"/>
      <c r="N140" s="147"/>
      <c r="O140" s="140"/>
      <c r="R140" s="142"/>
      <c r="S140" s="143"/>
      <c r="T140" s="313"/>
      <c r="W140" s="674"/>
    </row>
    <row r="141" spans="1:23" ht="3" customHeight="1" thickBot="1" x14ac:dyDescent="0.3">
      <c r="A141" s="1021"/>
      <c r="B141" s="62"/>
      <c r="C141" s="396"/>
      <c r="D141" s="871"/>
      <c r="E141" s="401"/>
      <c r="F141" s="401"/>
      <c r="G141" s="401"/>
      <c r="H141" s="401"/>
      <c r="I141" s="401"/>
      <c r="J141" s="401"/>
      <c r="K141" s="401"/>
      <c r="L141" s="401"/>
      <c r="M141" s="34"/>
      <c r="N141" s="147"/>
      <c r="O141" s="140"/>
      <c r="R141" s="142"/>
      <c r="S141" s="143"/>
      <c r="T141" s="313"/>
      <c r="W141" s="674"/>
    </row>
    <row r="142" spans="1:23" ht="15" customHeight="1" thickBot="1" x14ac:dyDescent="0.3">
      <c r="A142" s="1021"/>
      <c r="B142" s="62"/>
      <c r="C142" s="396"/>
      <c r="D142" s="871" t="s">
        <v>429</v>
      </c>
      <c r="E142" s="31" t="s">
        <v>430</v>
      </c>
      <c r="F142" s="31"/>
      <c r="G142" s="31"/>
      <c r="H142" s="31"/>
      <c r="I142" s="307"/>
      <c r="J142" s="65"/>
      <c r="K142" s="402"/>
      <c r="L142" s="233">
        <f>IFERROR(J142/$L$58,0)</f>
        <v>0</v>
      </c>
      <c r="M142" s="34"/>
      <c r="N142" s="147"/>
      <c r="O142" s="815"/>
      <c r="R142" s="142"/>
      <c r="S142" s="143"/>
      <c r="T142" s="313"/>
      <c r="W142" s="674"/>
    </row>
    <row r="143" spans="1:23" ht="3" customHeight="1" thickBot="1" x14ac:dyDescent="0.3">
      <c r="A143" s="1021"/>
      <c r="B143" s="62"/>
      <c r="C143" s="396"/>
      <c r="D143" s="34"/>
      <c r="E143" s="34"/>
      <c r="F143" s="34"/>
      <c r="G143" s="34"/>
      <c r="H143" s="34"/>
      <c r="I143" s="34"/>
      <c r="J143" s="34"/>
      <c r="K143" s="34"/>
      <c r="L143" s="34"/>
      <c r="M143" s="34"/>
      <c r="N143" s="147"/>
      <c r="O143" s="140"/>
      <c r="R143" s="142"/>
      <c r="S143" s="143"/>
      <c r="T143" s="313"/>
      <c r="W143" s="674"/>
    </row>
    <row r="144" spans="1:23" ht="15" customHeight="1" thickBot="1" x14ac:dyDescent="0.3">
      <c r="A144" s="1021"/>
      <c r="B144" s="62"/>
      <c r="C144" s="396"/>
      <c r="D144" s="871" t="s">
        <v>164</v>
      </c>
      <c r="E144" s="31" t="s">
        <v>165</v>
      </c>
      <c r="F144" s="31"/>
      <c r="G144" s="31"/>
      <c r="H144" s="31"/>
      <c r="I144" s="307"/>
      <c r="J144" s="65"/>
      <c r="K144" s="402"/>
      <c r="L144" s="233">
        <f>IFERROR(J144/$L$58,0)</f>
        <v>0</v>
      </c>
      <c r="M144" s="34"/>
      <c r="N144" s="147"/>
      <c r="O144" s="140"/>
      <c r="R144" s="142"/>
      <c r="S144" s="143"/>
      <c r="T144" s="313"/>
      <c r="W144" s="674"/>
    </row>
    <row r="145" spans="1:23" ht="3" customHeight="1" thickBot="1" x14ac:dyDescent="0.3">
      <c r="A145" s="1021"/>
      <c r="B145" s="62"/>
      <c r="C145" s="396"/>
      <c r="D145" s="34"/>
      <c r="E145" s="34"/>
      <c r="F145" s="34"/>
      <c r="G145" s="34"/>
      <c r="H145" s="34"/>
      <c r="I145" s="34"/>
      <c r="J145" s="34"/>
      <c r="K145" s="34"/>
      <c r="L145" s="34"/>
      <c r="M145" s="34"/>
      <c r="N145" s="147"/>
      <c r="O145" s="140"/>
      <c r="R145" s="142"/>
      <c r="S145" s="143"/>
      <c r="T145" s="313"/>
      <c r="W145" s="674"/>
    </row>
    <row r="146" spans="1:23" ht="15" customHeight="1" thickBot="1" x14ac:dyDescent="0.3">
      <c r="A146" s="1021"/>
      <c r="B146" s="62"/>
      <c r="C146" s="396"/>
      <c r="D146" s="871" t="s">
        <v>164</v>
      </c>
      <c r="E146" s="31" t="s">
        <v>399</v>
      </c>
      <c r="F146" s="31"/>
      <c r="G146" s="31"/>
      <c r="H146" s="31"/>
      <c r="I146" s="307"/>
      <c r="J146" s="65"/>
      <c r="K146" s="402"/>
      <c r="L146" s="233">
        <f>IFERROR(J146/$L$58,0)</f>
        <v>0</v>
      </c>
      <c r="M146" s="34"/>
      <c r="N146" s="147"/>
      <c r="O146" s="140"/>
      <c r="R146" s="142"/>
      <c r="S146" s="143"/>
      <c r="T146" s="313"/>
      <c r="W146" s="674"/>
    </row>
    <row r="147" spans="1:23" ht="3" customHeight="1" thickBot="1" x14ac:dyDescent="0.3">
      <c r="A147" s="1021"/>
      <c r="B147" s="62"/>
      <c r="C147" s="396"/>
      <c r="D147" s="871"/>
      <c r="E147" s="34"/>
      <c r="F147" s="34"/>
      <c r="G147" s="34"/>
      <c r="H147" s="34"/>
      <c r="I147" s="34"/>
      <c r="J147" s="34"/>
      <c r="K147" s="34"/>
      <c r="L147" s="34"/>
      <c r="M147" s="34"/>
      <c r="N147" s="147"/>
      <c r="O147" s="140"/>
      <c r="R147" s="142"/>
      <c r="S147" s="143"/>
      <c r="T147" s="313"/>
      <c r="W147" s="674"/>
    </row>
    <row r="148" spans="1:23" ht="15" customHeight="1" thickBot="1" x14ac:dyDescent="0.3">
      <c r="A148" s="1021"/>
      <c r="B148" s="62"/>
      <c r="C148" s="396"/>
      <c r="D148" s="871" t="s">
        <v>164</v>
      </c>
      <c r="E148" s="31" t="s">
        <v>499</v>
      </c>
      <c r="F148" s="31"/>
      <c r="G148" s="31"/>
      <c r="H148" s="31"/>
      <c r="I148" s="307"/>
      <c r="J148" s="65"/>
      <c r="K148" s="402"/>
      <c r="L148" s="233">
        <f>IFERROR(J148/$L$58,0)</f>
        <v>0</v>
      </c>
      <c r="M148" s="34"/>
      <c r="N148" s="147"/>
      <c r="O148" s="140"/>
      <c r="R148" s="142"/>
      <c r="S148" s="143"/>
      <c r="T148" s="313"/>
      <c r="W148" s="674"/>
    </row>
    <row r="149" spans="1:23" ht="3" customHeight="1" thickBot="1" x14ac:dyDescent="0.3">
      <c r="A149" s="1021"/>
      <c r="B149" s="62"/>
      <c r="C149" s="396"/>
      <c r="D149" s="871"/>
      <c r="E149" s="34"/>
      <c r="F149" s="34"/>
      <c r="G149" s="34"/>
      <c r="H149" s="34"/>
      <c r="I149" s="34"/>
      <c r="J149" s="34"/>
      <c r="K149" s="34"/>
      <c r="L149" s="34"/>
      <c r="M149" s="34"/>
      <c r="N149" s="147"/>
      <c r="O149" s="140"/>
      <c r="R149" s="142"/>
      <c r="S149" s="143"/>
      <c r="T149" s="313"/>
      <c r="W149" s="674"/>
    </row>
    <row r="150" spans="1:23" ht="15" customHeight="1" thickBot="1" x14ac:dyDescent="0.3">
      <c r="A150" s="1021"/>
      <c r="B150" s="62"/>
      <c r="C150" s="396"/>
      <c r="D150" s="871" t="s">
        <v>164</v>
      </c>
      <c r="E150" s="31" t="s">
        <v>500</v>
      </c>
      <c r="F150" s="31"/>
      <c r="G150" s="31"/>
      <c r="H150" s="31"/>
      <c r="I150" s="307"/>
      <c r="J150" s="65"/>
      <c r="K150" s="402"/>
      <c r="L150" s="233">
        <f>IFERROR(J150/$L$58,0)</f>
        <v>0</v>
      </c>
      <c r="M150" s="34"/>
      <c r="N150" s="147"/>
      <c r="O150" s="140"/>
      <c r="P150" s="434"/>
      <c r="Q150" s="435"/>
      <c r="R150" s="436"/>
      <c r="S150" s="360"/>
      <c r="T150" s="354"/>
      <c r="W150" s="674"/>
    </row>
    <row r="151" spans="1:23" ht="3" customHeight="1" thickBot="1" x14ac:dyDescent="0.3">
      <c r="A151" s="1021"/>
      <c r="B151" s="62"/>
      <c r="C151" s="396"/>
      <c r="D151" s="871"/>
      <c r="E151" s="34"/>
      <c r="F151" s="34"/>
      <c r="G151" s="34"/>
      <c r="H151" s="34"/>
      <c r="I151" s="34"/>
      <c r="J151" s="34"/>
      <c r="K151" s="34"/>
      <c r="L151" s="34"/>
      <c r="M151" s="34"/>
      <c r="N151" s="147"/>
      <c r="O151" s="140"/>
      <c r="P151" s="434"/>
      <c r="Q151" s="435"/>
      <c r="R151" s="436"/>
      <c r="S151" s="360"/>
      <c r="T151" s="354"/>
      <c r="W151" s="674"/>
    </row>
    <row r="152" spans="1:23" ht="15" customHeight="1" thickBot="1" x14ac:dyDescent="0.3">
      <c r="A152" s="1021"/>
      <c r="B152" s="62"/>
      <c r="C152" s="396"/>
      <c r="D152" s="871" t="s">
        <v>166</v>
      </c>
      <c r="E152" s="405" t="s">
        <v>501</v>
      </c>
      <c r="F152" s="31"/>
      <c r="G152" s="31"/>
      <c r="H152" s="31"/>
      <c r="I152" s="307"/>
      <c r="J152" s="65"/>
      <c r="K152" s="402"/>
      <c r="L152" s="233">
        <f>IFERROR(J152/$L$58,0)</f>
        <v>0</v>
      </c>
      <c r="M152" s="34"/>
      <c r="N152" s="147"/>
      <c r="O152" s="140">
        <v>14</v>
      </c>
      <c r="P152" s="406" t="s">
        <v>167</v>
      </c>
      <c r="Q152" s="407"/>
      <c r="R152" s="408"/>
      <c r="S152" s="360">
        <v>4</v>
      </c>
      <c r="T152" s="409">
        <f>IF(G8="PSH",IF(L154&gt;=4,4,IF(L154&gt;=3,3,IF(L154&gt;=2,2,IF(L154&gt;=1,1,0)))),IF(L154&gt;=2.1,4,IF(L154&gt;=1.6,3,IF(L154&gt;=1.1,2,IF(L154&gt;=0.6,1,0)))))</f>
        <v>0</v>
      </c>
      <c r="W152" s="674"/>
    </row>
    <row r="153" spans="1:23" ht="3" customHeight="1" thickBot="1" x14ac:dyDescent="0.3">
      <c r="A153" s="1021"/>
      <c r="B153" s="62"/>
      <c r="C153" s="810"/>
      <c r="D153" s="811"/>
      <c r="E153" s="346"/>
      <c r="F153" s="346"/>
      <c r="G153" s="346"/>
      <c r="H153" s="346"/>
      <c r="I153" s="34"/>
      <c r="J153" s="27"/>
      <c r="K153" s="34"/>
      <c r="L153" s="410"/>
      <c r="M153" s="34"/>
      <c r="N153" s="147"/>
      <c r="O153" s="140"/>
      <c r="P153" s="351"/>
      <c r="Q153" s="411"/>
      <c r="R153" s="412"/>
      <c r="S153" s="360"/>
      <c r="T153" s="360"/>
      <c r="W153" s="674"/>
    </row>
    <row r="154" spans="1:23" ht="15" customHeight="1" thickBot="1" x14ac:dyDescent="0.3">
      <c r="A154" s="1021"/>
      <c r="B154" s="1"/>
      <c r="C154" s="1"/>
      <c r="D154" s="9"/>
      <c r="E154" s="9"/>
      <c r="F154" s="9"/>
      <c r="G154" s="9"/>
      <c r="H154" s="9"/>
      <c r="I154" s="413"/>
      <c r="J154" s="414">
        <f>SUM(J124:J152)</f>
        <v>0</v>
      </c>
      <c r="K154" s="402"/>
      <c r="L154" s="415">
        <f>IFERROR(J154/L58,0)</f>
        <v>0</v>
      </c>
      <c r="M154" s="34"/>
      <c r="N154" s="147"/>
      <c r="P154" s="990" t="s">
        <v>168</v>
      </c>
      <c r="Q154" s="991"/>
      <c r="R154" s="992"/>
      <c r="S154" s="299"/>
      <c r="T154" s="299"/>
      <c r="U154" s="299"/>
      <c r="W154" s="674"/>
    </row>
    <row r="155" spans="1:23" ht="3" customHeight="1" x14ac:dyDescent="0.25">
      <c r="A155" s="1021"/>
      <c r="B155" s="1"/>
      <c r="C155" s="257"/>
      <c r="D155" s="814"/>
      <c r="E155" s="813"/>
      <c r="F155" s="257"/>
      <c r="G155" s="257"/>
      <c r="H155" s="257"/>
      <c r="I155" s="34"/>
      <c r="J155" s="416"/>
      <c r="K155" s="402"/>
      <c r="L155" s="417"/>
      <c r="M155" s="34"/>
      <c r="N155" s="147"/>
      <c r="P155" s="310"/>
      <c r="Q155" s="310"/>
      <c r="R155" s="310"/>
      <c r="U155" s="299"/>
      <c r="W155" s="674"/>
    </row>
    <row r="156" spans="1:23" ht="15" customHeight="1" thickBot="1" x14ac:dyDescent="0.3">
      <c r="A156" s="1021"/>
      <c r="B156" s="14"/>
      <c r="C156" s="812">
        <v>15</v>
      </c>
      <c r="D156" s="355" t="s">
        <v>431</v>
      </c>
      <c r="E156" s="813"/>
      <c r="F156" s="257"/>
      <c r="G156" s="257"/>
      <c r="H156" s="257"/>
      <c r="I156" s="34"/>
      <c r="J156" s="789" t="s">
        <v>223</v>
      </c>
      <c r="K156" s="788"/>
      <c r="L156" s="417" t="s">
        <v>157</v>
      </c>
      <c r="M156" s="34"/>
      <c r="N156" s="147"/>
      <c r="O156" s="200"/>
      <c r="P156" s="310"/>
      <c r="Q156" s="310"/>
      <c r="R156" s="310"/>
      <c r="U156" s="299"/>
      <c r="W156" s="674"/>
    </row>
    <row r="157" spans="1:23" ht="15" customHeight="1" thickBot="1" x14ac:dyDescent="0.3">
      <c r="A157" s="1021"/>
      <c r="B157" s="14"/>
      <c r="C157" s="431"/>
      <c r="D157" s="871" t="s">
        <v>423</v>
      </c>
      <c r="E157" s="31" t="s">
        <v>417</v>
      </c>
      <c r="F157" s="31"/>
      <c r="G157" s="31"/>
      <c r="H157" s="31"/>
      <c r="I157" s="34"/>
      <c r="J157" s="65"/>
      <c r="K157" s="402"/>
      <c r="L157" s="233">
        <f>IFERROR(J157/$J$173,0)</f>
        <v>0</v>
      </c>
      <c r="M157" s="34"/>
      <c r="N157" s="147"/>
      <c r="O157" s="815"/>
      <c r="Q157" s="310"/>
      <c r="R157" s="310"/>
      <c r="U157" s="299"/>
      <c r="W157" s="674"/>
    </row>
    <row r="158" spans="1:23" ht="3" customHeight="1" thickBot="1" x14ac:dyDescent="0.3">
      <c r="A158" s="1021"/>
      <c r="B158" s="14"/>
      <c r="C158" s="431"/>
      <c r="D158" s="401"/>
      <c r="E158" s="34"/>
      <c r="F158" s="34"/>
      <c r="G158" s="34"/>
      <c r="H158" s="34"/>
      <c r="I158" s="34"/>
      <c r="J158" s="34"/>
      <c r="K158" s="34"/>
      <c r="L158" s="34"/>
      <c r="M158" s="34"/>
      <c r="N158" s="147"/>
      <c r="O158" s="200"/>
      <c r="P158" s="310"/>
      <c r="Q158" s="310"/>
      <c r="R158" s="310"/>
      <c r="U158" s="299"/>
      <c r="W158" s="674"/>
    </row>
    <row r="159" spans="1:23" ht="15" customHeight="1" thickBot="1" x14ac:dyDescent="0.3">
      <c r="A159" s="1021"/>
      <c r="B159" s="14"/>
      <c r="C159" s="431"/>
      <c r="D159" s="401"/>
      <c r="E159" s="31" t="s">
        <v>418</v>
      </c>
      <c r="F159" s="31"/>
      <c r="G159" s="31"/>
      <c r="H159" s="31"/>
      <c r="I159" s="34"/>
      <c r="J159" s="65"/>
      <c r="K159" s="402"/>
      <c r="L159" s="233">
        <f>IFERROR(J159/$J$173,0)</f>
        <v>0</v>
      </c>
      <c r="M159" s="34"/>
      <c r="N159" s="147"/>
      <c r="O159" s="200"/>
      <c r="P159" s="310"/>
      <c r="Q159" s="310"/>
      <c r="R159" s="310"/>
      <c r="U159" s="299"/>
      <c r="W159" s="674"/>
    </row>
    <row r="160" spans="1:23" ht="3" customHeight="1" thickBot="1" x14ac:dyDescent="0.3">
      <c r="A160" s="1021"/>
      <c r="B160" s="14"/>
      <c r="C160" s="431"/>
      <c r="D160" s="401"/>
      <c r="E160" s="34"/>
      <c r="F160" s="34"/>
      <c r="G160" s="34"/>
      <c r="H160" s="34"/>
      <c r="I160" s="34"/>
      <c r="J160" s="34"/>
      <c r="K160" s="34"/>
      <c r="L160" s="34"/>
      <c r="M160" s="34"/>
      <c r="N160" s="147"/>
      <c r="O160" s="200"/>
      <c r="P160" s="310"/>
      <c r="Q160" s="310"/>
      <c r="R160" s="310"/>
      <c r="U160" s="299"/>
      <c r="W160" s="674"/>
    </row>
    <row r="161" spans="1:23" ht="15" customHeight="1" thickBot="1" x14ac:dyDescent="0.3">
      <c r="A161" s="1021"/>
      <c r="B161" s="14"/>
      <c r="C161" s="431"/>
      <c r="D161" s="401"/>
      <c r="E161" s="31" t="s">
        <v>419</v>
      </c>
      <c r="F161" s="31"/>
      <c r="G161" s="31"/>
      <c r="H161" s="31"/>
      <c r="I161" s="34"/>
      <c r="J161" s="65"/>
      <c r="K161" s="402"/>
      <c r="L161" s="233">
        <f>IFERROR(J161/$J$173,0)</f>
        <v>0</v>
      </c>
      <c r="M161" s="34"/>
      <c r="N161" s="147"/>
      <c r="O161" s="200"/>
      <c r="P161" s="310"/>
      <c r="Q161" s="310"/>
      <c r="R161" s="310"/>
      <c r="U161" s="299"/>
      <c r="W161" s="674"/>
    </row>
    <row r="162" spans="1:23" ht="3" customHeight="1" thickBot="1" x14ac:dyDescent="0.3">
      <c r="A162" s="1021"/>
      <c r="B162" s="14"/>
      <c r="C162" s="431"/>
      <c r="D162" s="401"/>
      <c r="E162" s="34"/>
      <c r="F162" s="34"/>
      <c r="G162" s="34"/>
      <c r="H162" s="34"/>
      <c r="I162" s="34"/>
      <c r="J162" s="34"/>
      <c r="K162" s="34"/>
      <c r="L162" s="34"/>
      <c r="M162" s="34"/>
      <c r="N162" s="147"/>
      <c r="O162" s="200"/>
      <c r="P162" s="310"/>
      <c r="Q162" s="310"/>
      <c r="R162" s="310"/>
      <c r="U162" s="299"/>
      <c r="W162" s="674"/>
    </row>
    <row r="163" spans="1:23" ht="15" customHeight="1" thickBot="1" x14ac:dyDescent="0.3">
      <c r="A163" s="1021"/>
      <c r="B163" s="14"/>
      <c r="C163" s="431"/>
      <c r="D163" s="401"/>
      <c r="E163" s="31" t="s">
        <v>420</v>
      </c>
      <c r="F163" s="31"/>
      <c r="G163" s="31"/>
      <c r="H163" s="31"/>
      <c r="I163" s="34"/>
      <c r="J163" s="65"/>
      <c r="K163" s="402"/>
      <c r="L163" s="233">
        <f>IFERROR(J163/$J$173,0)</f>
        <v>0</v>
      </c>
      <c r="M163" s="34"/>
      <c r="N163" s="147"/>
      <c r="O163" s="200"/>
      <c r="P163" s="310"/>
      <c r="Q163" s="310"/>
      <c r="R163" s="310"/>
      <c r="U163" s="299"/>
      <c r="W163" s="674"/>
    </row>
    <row r="164" spans="1:23" ht="3" customHeight="1" thickBot="1" x14ac:dyDescent="0.3">
      <c r="A164" s="1021"/>
      <c r="B164" s="14"/>
      <c r="C164" s="431"/>
      <c r="D164" s="401"/>
      <c r="E164" s="34"/>
      <c r="F164" s="34"/>
      <c r="G164" s="34"/>
      <c r="H164" s="34"/>
      <c r="I164" s="34"/>
      <c r="J164" s="34"/>
      <c r="K164" s="34"/>
      <c r="L164" s="34"/>
      <c r="M164" s="34"/>
      <c r="N164" s="147"/>
      <c r="O164" s="200"/>
      <c r="P164" s="310"/>
      <c r="Q164" s="310"/>
      <c r="R164" s="310"/>
      <c r="U164" s="299"/>
      <c r="W164" s="674"/>
    </row>
    <row r="165" spans="1:23" ht="15" customHeight="1" thickBot="1" x14ac:dyDescent="0.3">
      <c r="A165" s="1021"/>
      <c r="B165" s="14"/>
      <c r="C165" s="431"/>
      <c r="D165" s="401"/>
      <c r="E165" s="31" t="s">
        <v>421</v>
      </c>
      <c r="F165" s="31"/>
      <c r="G165" s="31"/>
      <c r="H165" s="31"/>
      <c r="I165" s="34"/>
      <c r="J165" s="65"/>
      <c r="K165" s="402"/>
      <c r="L165" s="233">
        <f>IFERROR(J165/$J$173,0)</f>
        <v>0</v>
      </c>
      <c r="M165" s="34"/>
      <c r="N165" s="147"/>
      <c r="O165" s="200"/>
      <c r="P165" s="310"/>
      <c r="Q165" s="310"/>
      <c r="R165" s="310"/>
      <c r="U165" s="299"/>
      <c r="W165" s="674"/>
    </row>
    <row r="166" spans="1:23" ht="3" customHeight="1" thickBot="1" x14ac:dyDescent="0.3">
      <c r="A166" s="1021"/>
      <c r="B166" s="14"/>
      <c r="C166" s="431"/>
      <c r="D166" s="401"/>
      <c r="E166" s="34"/>
      <c r="F166" s="34"/>
      <c r="G166" s="34"/>
      <c r="H166" s="34"/>
      <c r="I166" s="34"/>
      <c r="J166" s="34"/>
      <c r="K166" s="34"/>
      <c r="L166" s="34"/>
      <c r="M166" s="34"/>
      <c r="N166" s="147"/>
      <c r="O166" s="200"/>
      <c r="P166" s="310"/>
      <c r="Q166" s="310"/>
      <c r="R166" s="310"/>
      <c r="U166" s="299"/>
      <c r="W166" s="674"/>
    </row>
    <row r="167" spans="1:23" ht="15" customHeight="1" thickBot="1" x14ac:dyDescent="0.3">
      <c r="A167" s="1021"/>
      <c r="B167" s="14"/>
      <c r="C167" s="431"/>
      <c r="D167" s="401"/>
      <c r="E167" s="31" t="s">
        <v>422</v>
      </c>
      <c r="F167" s="31"/>
      <c r="G167" s="31"/>
      <c r="H167" s="31"/>
      <c r="I167" s="34"/>
      <c r="J167" s="65"/>
      <c r="K167" s="402"/>
      <c r="L167" s="233">
        <f>IFERROR(J167/$J$173,0)</f>
        <v>0</v>
      </c>
      <c r="M167" s="34"/>
      <c r="N167" s="147"/>
      <c r="O167" s="200"/>
      <c r="P167" s="310"/>
      <c r="Q167" s="310"/>
      <c r="R167" s="310"/>
      <c r="U167" s="299"/>
      <c r="W167" s="674"/>
    </row>
    <row r="168" spans="1:23" ht="3" customHeight="1" thickBot="1" x14ac:dyDescent="0.3">
      <c r="A168" s="1021"/>
      <c r="B168" s="14"/>
      <c r="C168" s="431"/>
      <c r="D168" s="401"/>
      <c r="E168" s="34"/>
      <c r="F168" s="34"/>
      <c r="G168" s="34"/>
      <c r="H168" s="34"/>
      <c r="I168" s="34"/>
      <c r="J168" s="34"/>
      <c r="K168" s="34"/>
      <c r="L168" s="34"/>
      <c r="M168" s="34"/>
      <c r="N168" s="147"/>
      <c r="O168" s="200"/>
      <c r="P168" s="310"/>
      <c r="Q168" s="310"/>
      <c r="R168" s="310"/>
      <c r="U168" s="299"/>
      <c r="W168" s="674"/>
    </row>
    <row r="169" spans="1:23" ht="15" customHeight="1" thickBot="1" x14ac:dyDescent="0.3">
      <c r="A169" s="1021"/>
      <c r="B169" s="14"/>
      <c r="C169" s="431"/>
      <c r="D169" s="401"/>
      <c r="E169" s="31" t="s">
        <v>84</v>
      </c>
      <c r="F169" s="31"/>
      <c r="G169" s="31"/>
      <c r="H169" s="31"/>
      <c r="I169" s="34"/>
      <c r="J169" s="65"/>
      <c r="K169" s="402"/>
      <c r="L169" s="233">
        <f>IFERROR(J169/$J$173,0)</f>
        <v>0</v>
      </c>
      <c r="M169" s="34"/>
      <c r="N169" s="147"/>
      <c r="O169" s="200"/>
      <c r="P169" s="310"/>
      <c r="Q169" s="310"/>
      <c r="R169" s="310"/>
      <c r="U169" s="299"/>
      <c r="W169" s="674"/>
    </row>
    <row r="170" spans="1:23" ht="3" customHeight="1" thickBot="1" x14ac:dyDescent="0.3">
      <c r="A170" s="1021"/>
      <c r="B170" s="14"/>
      <c r="C170" s="431"/>
      <c r="D170" s="401"/>
      <c r="E170" s="34"/>
      <c r="F170" s="34"/>
      <c r="G170" s="34"/>
      <c r="H170" s="34"/>
      <c r="I170" s="34"/>
      <c r="J170" s="34"/>
      <c r="K170" s="34"/>
      <c r="L170" s="34"/>
      <c r="M170" s="34"/>
      <c r="N170" s="147"/>
      <c r="O170" s="200"/>
      <c r="P170" s="310"/>
      <c r="Q170" s="310"/>
      <c r="R170" s="310"/>
      <c r="U170" s="299"/>
      <c r="W170" s="674"/>
    </row>
    <row r="171" spans="1:23" ht="15" customHeight="1" thickBot="1" x14ac:dyDescent="0.3">
      <c r="A171" s="1021"/>
      <c r="B171" s="14"/>
      <c r="C171" s="431"/>
      <c r="D171" s="401"/>
      <c r="E171" s="31" t="s">
        <v>85</v>
      </c>
      <c r="F171" s="31"/>
      <c r="G171" s="31"/>
      <c r="H171" s="31"/>
      <c r="I171" s="34"/>
      <c r="J171" s="65"/>
      <c r="K171" s="402"/>
      <c r="L171" s="233">
        <f>IFERROR(J171/$J$173,0)</f>
        <v>0</v>
      </c>
      <c r="M171" s="34"/>
      <c r="N171" s="147"/>
      <c r="O171" s="200"/>
      <c r="P171" s="310"/>
      <c r="Q171" s="310"/>
      <c r="R171" s="310"/>
      <c r="U171" s="299"/>
      <c r="W171" s="674"/>
    </row>
    <row r="172" spans="1:23" ht="3" customHeight="1" thickBot="1" x14ac:dyDescent="0.3">
      <c r="A172" s="1021"/>
      <c r="B172" s="14"/>
      <c r="C172" s="431"/>
      <c r="D172" s="401"/>
      <c r="E172" s="34"/>
      <c r="F172" s="34"/>
      <c r="G172" s="34"/>
      <c r="H172" s="34"/>
      <c r="I172" s="34"/>
      <c r="J172" s="34"/>
      <c r="K172" s="34"/>
      <c r="L172" s="34"/>
      <c r="M172" s="34"/>
      <c r="N172" s="147"/>
      <c r="O172" s="200"/>
      <c r="P172" s="310"/>
      <c r="Q172" s="310"/>
      <c r="R172" s="310"/>
      <c r="U172" s="299"/>
      <c r="W172" s="674"/>
    </row>
    <row r="173" spans="1:23" ht="15" customHeight="1" thickBot="1" x14ac:dyDescent="0.3">
      <c r="A173" s="1021"/>
      <c r="B173" s="14"/>
      <c r="C173" s="431"/>
      <c r="D173" s="401"/>
      <c r="E173" s="34"/>
      <c r="F173" s="34"/>
      <c r="G173" s="34"/>
      <c r="H173" s="34"/>
      <c r="I173" s="34"/>
      <c r="J173" s="420">
        <f>J157+J159+J161+J163+J165+J167+J169+J171</f>
        <v>0</v>
      </c>
      <c r="K173" s="402"/>
      <c r="L173" s="417"/>
      <c r="M173" s="34"/>
      <c r="N173" s="147"/>
      <c r="O173" s="200"/>
      <c r="P173" s="310"/>
      <c r="Q173" s="310"/>
      <c r="R173" s="310"/>
      <c r="U173" s="299"/>
      <c r="W173" s="674"/>
    </row>
    <row r="174" spans="1:23" ht="3" customHeight="1" x14ac:dyDescent="0.25">
      <c r="A174" s="1021"/>
      <c r="B174" s="14"/>
      <c r="C174" s="431"/>
      <c r="D174" s="401"/>
      <c r="E174" s="1"/>
      <c r="F174" s="1"/>
      <c r="G174" s="1"/>
      <c r="H174" s="1"/>
      <c r="I174" s="34"/>
      <c r="J174" s="309"/>
      <c r="K174" s="402"/>
      <c r="L174" s="417"/>
      <c r="M174" s="34"/>
      <c r="N174" s="147"/>
      <c r="O174" s="200"/>
      <c r="P174" s="310"/>
      <c r="Q174" s="310"/>
      <c r="R174" s="310"/>
      <c r="U174" s="299"/>
      <c r="W174" s="674"/>
    </row>
    <row r="175" spans="1:23" ht="15" customHeight="1" thickBot="1" x14ac:dyDescent="0.3">
      <c r="A175" s="1021"/>
      <c r="B175" s="14"/>
      <c r="C175" s="798">
        <v>16</v>
      </c>
      <c r="D175" s="355" t="s">
        <v>433</v>
      </c>
      <c r="E175" s="1"/>
      <c r="F175" s="1"/>
      <c r="G175" s="1"/>
      <c r="H175" s="1"/>
      <c r="I175" s="34"/>
      <c r="J175" s="789" t="s">
        <v>223</v>
      </c>
      <c r="K175" s="788"/>
      <c r="L175" s="417" t="s">
        <v>157</v>
      </c>
      <c r="M175" s="34"/>
      <c r="N175" s="147"/>
      <c r="O175" s="200"/>
      <c r="P175" s="310"/>
      <c r="Q175" s="310"/>
      <c r="R175" s="310"/>
      <c r="U175" s="299"/>
      <c r="W175" s="674"/>
    </row>
    <row r="176" spans="1:23" ht="15" customHeight="1" thickBot="1" x14ac:dyDescent="0.3">
      <c r="A176" s="1021"/>
      <c r="B176" s="14"/>
      <c r="C176" s="431"/>
      <c r="D176" s="871" t="s">
        <v>432</v>
      </c>
      <c r="E176" s="31" t="s">
        <v>434</v>
      </c>
      <c r="F176" s="31"/>
      <c r="G176" s="31"/>
      <c r="H176" s="31"/>
      <c r="I176" s="34"/>
      <c r="J176" s="65"/>
      <c r="K176" s="402"/>
      <c r="L176" s="233">
        <f>IFERROR(J176/$J$184,0)</f>
        <v>0</v>
      </c>
      <c r="M176" s="34"/>
      <c r="N176" s="147"/>
      <c r="O176" s="200"/>
      <c r="P176" s="310"/>
      <c r="Q176" s="310"/>
      <c r="R176" s="310"/>
      <c r="U176" s="299"/>
      <c r="W176" s="674"/>
    </row>
    <row r="177" spans="1:23" ht="3" customHeight="1" thickBot="1" x14ac:dyDescent="0.3">
      <c r="A177" s="1021"/>
      <c r="B177" s="62"/>
      <c r="C177" s="396"/>
      <c r="D177" s="401"/>
      <c r="E177" s="34"/>
      <c r="F177" s="34"/>
      <c r="G177" s="34"/>
      <c r="H177" s="34"/>
      <c r="I177" s="34"/>
      <c r="J177" s="34"/>
      <c r="K177" s="34"/>
      <c r="L177" s="34"/>
      <c r="M177" s="34"/>
      <c r="N177" s="147"/>
      <c r="O177" s="200"/>
      <c r="P177" s="310"/>
      <c r="Q177" s="310"/>
      <c r="R177" s="310"/>
      <c r="U177" s="299"/>
      <c r="W177" s="674"/>
    </row>
    <row r="178" spans="1:23" ht="15" customHeight="1" thickBot="1" x14ac:dyDescent="0.3">
      <c r="A178" s="1021"/>
      <c r="B178" s="62"/>
      <c r="C178" s="396"/>
      <c r="D178" s="401"/>
      <c r="E178" s="31" t="s">
        <v>435</v>
      </c>
      <c r="F178" s="31"/>
      <c r="G178" s="31"/>
      <c r="H178" s="31"/>
      <c r="I178" s="34"/>
      <c r="J178" s="65"/>
      <c r="K178" s="402"/>
      <c r="L178" s="233">
        <f>IFERROR(J178/$J$184,0)</f>
        <v>0</v>
      </c>
      <c r="M178" s="34"/>
      <c r="N178" s="147"/>
      <c r="O178" s="200"/>
      <c r="P178" s="310"/>
      <c r="Q178" s="310"/>
      <c r="R178" s="310"/>
      <c r="U178" s="299"/>
      <c r="W178" s="674"/>
    </row>
    <row r="179" spans="1:23" ht="3" customHeight="1" thickBot="1" x14ac:dyDescent="0.3">
      <c r="A179" s="1021"/>
      <c r="B179" s="62"/>
      <c r="C179" s="396"/>
      <c r="D179" s="401"/>
      <c r="E179" s="34"/>
      <c r="F179" s="34"/>
      <c r="G179" s="34"/>
      <c r="H179" s="34"/>
      <c r="I179" s="34"/>
      <c r="J179" s="34"/>
      <c r="K179" s="34"/>
      <c r="L179" s="34"/>
      <c r="M179" s="34"/>
      <c r="N179" s="147"/>
      <c r="O179" s="200"/>
      <c r="P179" s="310"/>
      <c r="Q179" s="310"/>
      <c r="R179" s="310"/>
      <c r="U179" s="299"/>
      <c r="W179" s="674"/>
    </row>
    <row r="180" spans="1:23" ht="15" customHeight="1" thickBot="1" x14ac:dyDescent="0.3">
      <c r="A180" s="1021"/>
      <c r="B180" s="62"/>
      <c r="C180" s="396"/>
      <c r="D180" s="401"/>
      <c r="E180" s="31" t="s">
        <v>84</v>
      </c>
      <c r="F180" s="31"/>
      <c r="G180" s="31"/>
      <c r="H180" s="31"/>
      <c r="I180" s="34"/>
      <c r="J180" s="65"/>
      <c r="K180" s="402"/>
      <c r="L180" s="233">
        <f>IFERROR(J180/$J$184,0)</f>
        <v>0</v>
      </c>
      <c r="M180" s="34"/>
      <c r="N180" s="147"/>
      <c r="O180" s="200"/>
      <c r="P180" s="310"/>
      <c r="Q180" s="310"/>
      <c r="R180" s="310"/>
      <c r="U180" s="299"/>
      <c r="W180" s="674"/>
    </row>
    <row r="181" spans="1:23" ht="3" customHeight="1" thickBot="1" x14ac:dyDescent="0.3">
      <c r="A181" s="1021"/>
      <c r="B181" s="62"/>
      <c r="C181" s="396"/>
      <c r="D181" s="401"/>
      <c r="E181" s="34"/>
      <c r="F181" s="34"/>
      <c r="G181" s="34"/>
      <c r="H181" s="34"/>
      <c r="I181" s="34"/>
      <c r="J181" s="34"/>
      <c r="K181" s="34"/>
      <c r="L181" s="34"/>
      <c r="M181" s="34"/>
      <c r="N181" s="147"/>
      <c r="O181" s="200"/>
      <c r="P181" s="310"/>
      <c r="Q181" s="310"/>
      <c r="R181" s="310"/>
      <c r="U181" s="299"/>
      <c r="W181" s="674"/>
    </row>
    <row r="182" spans="1:23" ht="15" customHeight="1" thickBot="1" x14ac:dyDescent="0.3">
      <c r="A182" s="1021"/>
      <c r="B182" s="62"/>
      <c r="C182" s="396"/>
      <c r="D182" s="401"/>
      <c r="E182" s="31" t="s">
        <v>85</v>
      </c>
      <c r="F182" s="31"/>
      <c r="G182" s="31"/>
      <c r="H182" s="31"/>
      <c r="I182" s="34"/>
      <c r="J182" s="65"/>
      <c r="K182" s="402"/>
      <c r="L182" s="233">
        <f>IFERROR(J182/$J$184,0)</f>
        <v>0</v>
      </c>
      <c r="M182" s="34"/>
      <c r="N182" s="147"/>
      <c r="O182" s="200"/>
      <c r="P182" s="310"/>
      <c r="Q182" s="310"/>
      <c r="R182" s="310"/>
      <c r="U182" s="299"/>
      <c r="W182" s="674"/>
    </row>
    <row r="183" spans="1:23" ht="3" customHeight="1" thickBot="1" x14ac:dyDescent="0.3">
      <c r="A183" s="1021"/>
      <c r="B183" s="62"/>
      <c r="C183" s="396"/>
      <c r="D183" s="401"/>
      <c r="E183" s="34"/>
      <c r="F183" s="34"/>
      <c r="G183" s="34"/>
      <c r="H183" s="34"/>
      <c r="I183" s="34"/>
      <c r="J183" s="309"/>
      <c r="K183" s="402"/>
      <c r="L183" s="417"/>
      <c r="M183" s="34"/>
      <c r="N183" s="147"/>
      <c r="O183" s="200"/>
      <c r="P183" s="310"/>
      <c r="Q183" s="310"/>
      <c r="R183" s="310"/>
      <c r="U183" s="299"/>
      <c r="W183" s="674"/>
    </row>
    <row r="184" spans="1:23" ht="15" customHeight="1" thickBot="1" x14ac:dyDescent="0.3">
      <c r="A184" s="1021"/>
      <c r="B184" s="62"/>
      <c r="C184" s="396"/>
      <c r="D184" s="401"/>
      <c r="E184" s="34"/>
      <c r="F184" s="34"/>
      <c r="G184" s="34"/>
      <c r="H184" s="34"/>
      <c r="I184" s="34"/>
      <c r="J184" s="420">
        <f>J182+J180+J178+J176</f>
        <v>0</v>
      </c>
      <c r="K184" s="402"/>
      <c r="L184" s="417"/>
      <c r="M184" s="34"/>
      <c r="N184" s="147"/>
      <c r="O184" s="200"/>
      <c r="P184" s="310"/>
      <c r="Q184" s="310"/>
      <c r="R184" s="310"/>
      <c r="U184" s="299"/>
      <c r="W184" s="674"/>
    </row>
    <row r="185" spans="1:23" ht="15" customHeight="1" x14ac:dyDescent="0.25">
      <c r="A185" s="1021"/>
      <c r="B185" s="62"/>
      <c r="C185" s="793">
        <v>17</v>
      </c>
      <c r="D185" s="34" t="s">
        <v>404</v>
      </c>
      <c r="E185" s="34"/>
      <c r="F185" s="34"/>
      <c r="G185" s="34"/>
      <c r="H185" s="34"/>
      <c r="I185" s="34"/>
      <c r="J185" s="1"/>
      <c r="K185" s="1"/>
      <c r="L185" s="295"/>
      <c r="M185" s="34"/>
      <c r="N185" s="147"/>
      <c r="O185" s="140"/>
      <c r="R185" s="142"/>
      <c r="S185" s="143"/>
      <c r="T185" s="144"/>
      <c r="W185" s="674"/>
    </row>
    <row r="186" spans="1:23" ht="3" customHeight="1" thickBot="1" x14ac:dyDescent="0.3">
      <c r="A186" s="1021"/>
      <c r="B186" s="62"/>
      <c r="C186" s="799"/>
      <c r="D186" s="34"/>
      <c r="E186" s="34"/>
      <c r="F186" s="34"/>
      <c r="G186" s="34"/>
      <c r="H186" s="34"/>
      <c r="I186" s="34"/>
      <c r="J186" s="34"/>
      <c r="K186" s="34"/>
      <c r="L186" s="34"/>
      <c r="M186" s="34"/>
      <c r="N186" s="147"/>
      <c r="O186" s="140"/>
      <c r="R186" s="142"/>
      <c r="S186" s="143"/>
      <c r="T186" s="144"/>
      <c r="W186" s="674"/>
    </row>
    <row r="187" spans="1:23" ht="15" customHeight="1" thickBot="1" x14ac:dyDescent="0.3">
      <c r="A187" s="1021"/>
      <c r="B187" s="62"/>
      <c r="C187" s="799"/>
      <c r="D187" s="364"/>
      <c r="E187" s="34"/>
      <c r="F187" s="34"/>
      <c r="G187" s="34"/>
      <c r="H187" s="418" t="s">
        <v>169</v>
      </c>
      <c r="I187" s="34"/>
      <c r="J187" s="65"/>
      <c r="K187" s="34"/>
      <c r="L187" s="233">
        <f>IFERROR(J187/L78,0)</f>
        <v>0</v>
      </c>
      <c r="M187" s="34"/>
      <c r="N187" s="147"/>
      <c r="O187" s="140">
        <v>17</v>
      </c>
      <c r="P187" s="990" t="s">
        <v>123</v>
      </c>
      <c r="Q187" s="991"/>
      <c r="R187" s="992"/>
      <c r="S187" s="360">
        <v>3</v>
      </c>
      <c r="T187" s="419">
        <f>L187*1</f>
        <v>0</v>
      </c>
      <c r="W187" s="674"/>
    </row>
    <row r="188" spans="1:23" ht="3" customHeight="1" thickBot="1" x14ac:dyDescent="0.3">
      <c r="A188" s="1021"/>
      <c r="B188" s="62"/>
      <c r="C188" s="799"/>
      <c r="D188" s="34"/>
      <c r="E188" s="34"/>
      <c r="F188" s="34"/>
      <c r="G188" s="34"/>
      <c r="H188" s="418"/>
      <c r="I188" s="34"/>
      <c r="J188" s="309"/>
      <c r="K188" s="34"/>
      <c r="L188" s="34"/>
      <c r="M188" s="34"/>
      <c r="N188" s="147"/>
      <c r="O188" s="140"/>
      <c r="P188" s="331"/>
      <c r="Q188" s="331"/>
      <c r="R188" s="331"/>
      <c r="S188" s="143"/>
      <c r="T188" s="313"/>
      <c r="W188" s="674"/>
    </row>
    <row r="189" spans="1:23" ht="15" customHeight="1" thickBot="1" x14ac:dyDescent="0.3">
      <c r="A189" s="1021"/>
      <c r="B189" s="62"/>
      <c r="C189" s="799"/>
      <c r="D189" s="34"/>
      <c r="E189" s="34"/>
      <c r="F189" s="34"/>
      <c r="G189" s="34"/>
      <c r="H189" s="418" t="s">
        <v>170</v>
      </c>
      <c r="I189" s="34"/>
      <c r="J189" s="65"/>
      <c r="K189" s="34"/>
      <c r="L189" s="233">
        <f>IFERROR(J189/L78,0)</f>
        <v>0</v>
      </c>
      <c r="M189" s="34"/>
      <c r="N189" s="147"/>
      <c r="O189" s="140"/>
      <c r="Q189" s="140"/>
      <c r="R189" s="140"/>
      <c r="S189" s="143"/>
      <c r="T189" s="419">
        <f>L189*2</f>
        <v>0</v>
      </c>
      <c r="W189" s="674"/>
    </row>
    <row r="190" spans="1:23" ht="3" customHeight="1" thickBot="1" x14ac:dyDescent="0.3">
      <c r="A190" s="1021"/>
      <c r="B190" s="62"/>
      <c r="C190" s="799"/>
      <c r="D190" s="34"/>
      <c r="E190" s="34"/>
      <c r="F190" s="34"/>
      <c r="G190" s="34"/>
      <c r="H190" s="418"/>
      <c r="I190" s="34"/>
      <c r="J190" s="309"/>
      <c r="K190" s="34"/>
      <c r="L190" s="34"/>
      <c r="M190" s="34"/>
      <c r="N190" s="147"/>
      <c r="O190" s="140"/>
      <c r="P190" s="140"/>
      <c r="Q190" s="140"/>
      <c r="R190" s="140"/>
      <c r="S190" s="143"/>
      <c r="T190" s="313"/>
      <c r="W190" s="674"/>
    </row>
    <row r="191" spans="1:23" ht="15" customHeight="1" thickBot="1" x14ac:dyDescent="0.3">
      <c r="A191" s="1021"/>
      <c r="B191" s="62"/>
      <c r="C191" s="799"/>
      <c r="D191" s="34"/>
      <c r="E191" s="34"/>
      <c r="F191" s="34"/>
      <c r="G191" s="34"/>
      <c r="H191" s="418" t="s">
        <v>171</v>
      </c>
      <c r="I191" s="34"/>
      <c r="J191" s="65"/>
      <c r="K191" s="34"/>
      <c r="L191" s="233">
        <f>IFERROR(J191/L78,0)</f>
        <v>0</v>
      </c>
      <c r="M191" s="34"/>
      <c r="N191" s="147"/>
      <c r="O191" s="140"/>
      <c r="Q191" s="140"/>
      <c r="R191" s="140"/>
      <c r="S191" s="143"/>
      <c r="T191" s="419">
        <f>L191*3</f>
        <v>0</v>
      </c>
      <c r="W191" s="674"/>
    </row>
    <row r="192" spans="1:23" ht="3" customHeight="1" thickBot="1" x14ac:dyDescent="0.3">
      <c r="A192" s="1021"/>
      <c r="B192" s="62"/>
      <c r="C192" s="799"/>
      <c r="D192" s="34"/>
      <c r="E192" s="34"/>
      <c r="F192" s="34"/>
      <c r="G192" s="34"/>
      <c r="H192" s="418"/>
      <c r="I192" s="418"/>
      <c r="J192" s="418"/>
      <c r="K192" s="34"/>
      <c r="L192" s="34"/>
      <c r="M192" s="34"/>
      <c r="N192" s="147"/>
      <c r="O192" s="140"/>
      <c r="P192" s="140"/>
      <c r="Q192" s="140"/>
      <c r="R192" s="140"/>
      <c r="S192" s="143"/>
      <c r="T192" s="368"/>
      <c r="W192" s="674"/>
    </row>
    <row r="193" spans="1:23" ht="15" customHeight="1" thickBot="1" x14ac:dyDescent="0.3">
      <c r="A193" s="1021"/>
      <c r="B193" s="62"/>
      <c r="C193" s="799"/>
      <c r="D193" s="34"/>
      <c r="E193" s="34"/>
      <c r="F193" s="34"/>
      <c r="G193" s="34"/>
      <c r="H193" s="418"/>
      <c r="I193" s="34"/>
      <c r="J193" s="420">
        <f>IF(SUM(J191,J189,J187)=L78,SUM(J191,J189,J187),"0")</f>
        <v>0</v>
      </c>
      <c r="K193" s="34"/>
      <c r="L193" s="51"/>
      <c r="M193" s="34"/>
      <c r="N193" s="147"/>
      <c r="O193" s="140"/>
      <c r="P193" s="140"/>
      <c r="Q193" s="140"/>
      <c r="R193" s="140"/>
      <c r="S193" s="360"/>
      <c r="T193" s="421">
        <f>SUM(T187+T189+T191)</f>
        <v>0</v>
      </c>
      <c r="U193" s="299"/>
      <c r="W193" s="674"/>
    </row>
    <row r="194" spans="1:23" ht="3" customHeight="1" x14ac:dyDescent="0.25">
      <c r="A194" s="1021"/>
      <c r="B194" s="62"/>
      <c r="C194" s="793"/>
      <c r="D194" s="2"/>
      <c r="E194" s="3"/>
      <c r="F194" s="3"/>
      <c r="G194" s="4"/>
      <c r="H194" s="1"/>
      <c r="I194" s="1"/>
      <c r="J194" s="1"/>
      <c r="K194" s="1"/>
      <c r="L194" s="295"/>
      <c r="M194" s="62"/>
      <c r="N194" s="147"/>
      <c r="O194" s="140"/>
      <c r="R194" s="142"/>
      <c r="S194" s="143"/>
      <c r="T194" s="144"/>
      <c r="W194" s="674"/>
    </row>
    <row r="195" spans="1:23" ht="15" customHeight="1" x14ac:dyDescent="0.25">
      <c r="A195" s="1021"/>
      <c r="B195" s="62"/>
      <c r="C195" s="793">
        <v>17</v>
      </c>
      <c r="D195" s="34" t="s">
        <v>172</v>
      </c>
      <c r="E195" s="34"/>
      <c r="F195" s="34"/>
      <c r="G195" s="34"/>
      <c r="H195" s="34"/>
      <c r="I195" s="34"/>
      <c r="J195" s="1"/>
      <c r="K195" s="1"/>
      <c r="L195" s="295"/>
      <c r="M195" s="62"/>
      <c r="N195" s="147"/>
      <c r="O195" s="140"/>
      <c r="R195" s="142"/>
      <c r="S195" s="143"/>
      <c r="T195" s="144"/>
      <c r="W195" s="674"/>
    </row>
    <row r="196" spans="1:23" ht="3" customHeight="1" thickBot="1" x14ac:dyDescent="0.3">
      <c r="A196" s="1021"/>
      <c r="B196" s="62"/>
      <c r="C196" s="2"/>
      <c r="D196" s="2"/>
      <c r="E196" s="3"/>
      <c r="F196" s="3"/>
      <c r="G196" s="4"/>
      <c r="H196" s="1"/>
      <c r="I196" s="1"/>
      <c r="J196" s="1"/>
      <c r="K196" s="1"/>
      <c r="L196" s="295"/>
      <c r="M196" s="62"/>
      <c r="N196" s="147"/>
      <c r="O196" s="140"/>
      <c r="R196" s="142"/>
      <c r="S196" s="143"/>
      <c r="T196" s="144"/>
      <c r="W196" s="674"/>
    </row>
    <row r="197" spans="1:23" ht="15" customHeight="1" thickBot="1" x14ac:dyDescent="0.3">
      <c r="A197" s="1021"/>
      <c r="B197" s="62"/>
      <c r="C197" s="2"/>
      <c r="D197" s="871" t="s">
        <v>173</v>
      </c>
      <c r="E197" s="33" t="s">
        <v>174</v>
      </c>
      <c r="F197" s="33"/>
      <c r="G197" s="422"/>
      <c r="H197" s="423"/>
      <c r="I197" s="32"/>
      <c r="J197" s="423"/>
      <c r="K197" s="424"/>
      <c r="L197" s="65"/>
      <c r="M197" s="62"/>
      <c r="N197" s="147"/>
      <c r="O197" s="140">
        <v>17</v>
      </c>
      <c r="P197" s="990" t="s">
        <v>123</v>
      </c>
      <c r="Q197" s="991"/>
      <c r="R197" s="992"/>
      <c r="S197" s="143">
        <v>3</v>
      </c>
      <c r="T197" s="262">
        <f>IF(G8="RRH",IF(L197="",0,IF(L197&lt;=30,3,IF(L197&lt;=60,2,IF(L197&lt;=180,1,)))),0)</f>
        <v>0</v>
      </c>
      <c r="W197" s="674"/>
    </row>
    <row r="198" spans="1:23" ht="3" customHeight="1" x14ac:dyDescent="0.25">
      <c r="A198" s="1021"/>
      <c r="B198" s="62"/>
      <c r="C198" s="2"/>
      <c r="D198" s="2"/>
      <c r="E198" s="30"/>
      <c r="F198" s="30"/>
      <c r="G198" s="179"/>
      <c r="H198" s="425"/>
      <c r="I198" s="29"/>
      <c r="J198" s="309"/>
      <c r="K198" s="34"/>
      <c r="L198" s="309"/>
      <c r="M198" s="62"/>
      <c r="N198" s="147"/>
      <c r="O198" s="140"/>
      <c r="P198" s="310"/>
      <c r="Q198" s="310"/>
      <c r="R198" s="311"/>
      <c r="S198" s="143"/>
      <c r="T198" s="144"/>
      <c r="W198" s="674"/>
    </row>
    <row r="199" spans="1:23" ht="15" customHeight="1" thickBot="1" x14ac:dyDescent="0.3">
      <c r="A199" s="1021"/>
      <c r="B199" s="62"/>
      <c r="C199" s="114"/>
      <c r="D199" s="114"/>
      <c r="E199" s="59"/>
      <c r="F199" s="59"/>
      <c r="G199" s="60"/>
      <c r="H199" s="347"/>
      <c r="I199" s="34"/>
      <c r="J199" s="347"/>
      <c r="K199" s="34"/>
      <c r="L199" s="347"/>
      <c r="M199" s="34"/>
      <c r="N199" s="147"/>
      <c r="O199" s="354"/>
      <c r="P199" s="352"/>
      <c r="Q199" s="352"/>
      <c r="R199" s="372"/>
      <c r="S199" s="373"/>
      <c r="T199" s="354"/>
      <c r="W199" s="675"/>
    </row>
    <row r="200" spans="1:23" ht="20.100000000000001" customHeight="1" thickBot="1" x14ac:dyDescent="0.3">
      <c r="A200" s="1021"/>
      <c r="B200" s="62"/>
      <c r="C200" s="426" t="s">
        <v>175</v>
      </c>
      <c r="D200" s="326"/>
      <c r="E200" s="326"/>
      <c r="F200" s="326"/>
      <c r="G200" s="326"/>
      <c r="H200" s="326"/>
      <c r="I200" s="326"/>
      <c r="J200" s="326"/>
      <c r="K200" s="326"/>
      <c r="L200" s="216"/>
      <c r="M200" s="34"/>
      <c r="N200" s="147"/>
      <c r="O200" s="427" t="s">
        <v>176</v>
      </c>
      <c r="P200" s="326"/>
      <c r="Q200" s="326"/>
      <c r="R200" s="428"/>
      <c r="S200" s="329"/>
      <c r="T200" s="790">
        <f>T204+T208+T211+T213+T215+T218+T220+T222+T224+T227+T229+T231</f>
        <v>0</v>
      </c>
      <c r="W200" s="675"/>
    </row>
    <row r="201" spans="1:23" ht="3" customHeight="1" x14ac:dyDescent="0.25">
      <c r="A201" s="1021"/>
      <c r="B201" s="1"/>
      <c r="C201" s="396"/>
      <c r="D201" s="429"/>
      <c r="E201" s="430"/>
      <c r="F201" s="430"/>
      <c r="G201" s="430"/>
      <c r="H201" s="430"/>
      <c r="I201" s="430"/>
      <c r="J201" s="430"/>
      <c r="K201" s="396"/>
      <c r="L201" s="431"/>
      <c r="M201" s="62"/>
      <c r="N201" s="147"/>
      <c r="O201" s="331"/>
      <c r="P201" s="310"/>
      <c r="Q201" s="310"/>
      <c r="R201" s="311"/>
      <c r="S201" s="312"/>
      <c r="T201" s="313"/>
      <c r="V201" s="310"/>
      <c r="W201" s="674"/>
    </row>
    <row r="202" spans="1:23" ht="15" customHeight="1" x14ac:dyDescent="0.25">
      <c r="A202" s="1021"/>
      <c r="B202" s="1"/>
      <c r="C202" s="793">
        <v>18</v>
      </c>
      <c r="D202" s="936" t="s">
        <v>177</v>
      </c>
      <c r="E202" s="937"/>
      <c r="F202" s="937"/>
      <c r="G202" s="937"/>
      <c r="H202" s="937"/>
      <c r="I202" s="937"/>
      <c r="J202" s="993"/>
      <c r="K202" s="432"/>
      <c r="L202" s="295"/>
      <c r="M202" s="62"/>
      <c r="N202" s="147"/>
      <c r="O202" s="140"/>
      <c r="R202" s="142"/>
      <c r="S202" s="143"/>
      <c r="T202" s="144"/>
      <c r="W202" s="674"/>
    </row>
    <row r="203" spans="1:23" ht="12" customHeight="1" thickBot="1" x14ac:dyDescent="0.3">
      <c r="A203" s="1021"/>
      <c r="B203" s="1"/>
      <c r="C203" s="793"/>
      <c r="D203" s="922"/>
      <c r="E203" s="923"/>
      <c r="F203" s="923"/>
      <c r="G203" s="923"/>
      <c r="H203" s="923"/>
      <c r="I203" s="923"/>
      <c r="J203" s="924"/>
      <c r="K203" s="44"/>
      <c r="L203" s="137"/>
      <c r="M203" s="62"/>
      <c r="N203" s="147"/>
      <c r="O203" s="140"/>
      <c r="R203" s="142"/>
      <c r="S203" s="143"/>
      <c r="T203" s="259"/>
      <c r="W203" s="674"/>
    </row>
    <row r="204" spans="1:23" ht="15.75" thickBot="1" x14ac:dyDescent="0.3">
      <c r="A204" s="1021"/>
      <c r="B204" s="1"/>
      <c r="C204" s="793"/>
      <c r="D204" s="979"/>
      <c r="E204" s="980"/>
      <c r="F204" s="980"/>
      <c r="G204" s="980"/>
      <c r="H204" s="980"/>
      <c r="I204" s="980"/>
      <c r="J204" s="994"/>
      <c r="K204" s="433"/>
      <c r="L204" s="65"/>
      <c r="M204" s="34"/>
      <c r="N204" s="147"/>
      <c r="O204" s="140">
        <v>18</v>
      </c>
      <c r="P204" s="981" t="s">
        <v>118</v>
      </c>
      <c r="Q204" s="982"/>
      <c r="R204" s="983"/>
      <c r="S204" s="360">
        <v>1</v>
      </c>
      <c r="T204" s="262">
        <f>IF(L204="YES",1,0)</f>
        <v>0</v>
      </c>
      <c r="W204" s="674"/>
    </row>
    <row r="205" spans="1:23" ht="3" customHeight="1" x14ac:dyDescent="0.25">
      <c r="A205" s="1021"/>
      <c r="B205" s="1"/>
      <c r="C205" s="793"/>
      <c r="D205" s="42"/>
      <c r="E205" s="43"/>
      <c r="F205" s="43"/>
      <c r="G205" s="43"/>
      <c r="H205" s="43"/>
      <c r="I205" s="43"/>
      <c r="J205" s="44"/>
      <c r="K205" s="43"/>
      <c r="L205" s="51"/>
      <c r="M205" s="34"/>
      <c r="N205" s="147"/>
      <c r="O205" s="140"/>
      <c r="P205" s="351"/>
      <c r="Q205" s="352"/>
      <c r="R205" s="353"/>
      <c r="S205" s="360"/>
      <c r="T205" s="354"/>
      <c r="W205" s="674"/>
    </row>
    <row r="206" spans="1:23" ht="15" customHeight="1" x14ac:dyDescent="0.25">
      <c r="A206" s="1021"/>
      <c r="B206" s="1"/>
      <c r="C206" s="793">
        <v>19</v>
      </c>
      <c r="D206" s="922" t="s">
        <v>178</v>
      </c>
      <c r="E206" s="923"/>
      <c r="F206" s="923"/>
      <c r="G206" s="923"/>
      <c r="H206" s="923"/>
      <c r="I206" s="923"/>
      <c r="J206" s="924"/>
      <c r="K206" s="43"/>
      <c r="L206" s="51"/>
      <c r="M206" s="34"/>
      <c r="N206" s="147"/>
      <c r="O206" s="140"/>
      <c r="P206" s="434"/>
      <c r="Q206" s="435"/>
      <c r="R206" s="436"/>
      <c r="S206" s="360"/>
      <c r="T206" s="354"/>
      <c r="W206" s="674"/>
    </row>
    <row r="207" spans="1:23" ht="15.75" thickBot="1" x14ac:dyDescent="0.3">
      <c r="A207" s="1021"/>
      <c r="B207" s="1"/>
      <c r="C207" s="793"/>
      <c r="D207" s="922"/>
      <c r="E207" s="923"/>
      <c r="F207" s="923"/>
      <c r="G207" s="923"/>
      <c r="H207" s="923"/>
      <c r="I207" s="923"/>
      <c r="J207" s="924"/>
      <c r="K207" s="43"/>
      <c r="L207" s="51"/>
      <c r="M207" s="34"/>
      <c r="N207" s="147"/>
      <c r="O207" s="140"/>
      <c r="P207" s="434"/>
      <c r="Q207" s="435"/>
      <c r="R207" s="436"/>
      <c r="S207" s="360"/>
      <c r="T207" s="354"/>
      <c r="W207" s="674"/>
    </row>
    <row r="208" spans="1:23" ht="15.75" thickBot="1" x14ac:dyDescent="0.3">
      <c r="A208" s="1021"/>
      <c r="B208" s="1"/>
      <c r="C208" s="793"/>
      <c r="D208" s="979"/>
      <c r="E208" s="980"/>
      <c r="F208" s="980"/>
      <c r="G208" s="980"/>
      <c r="H208" s="980"/>
      <c r="I208" s="980"/>
      <c r="J208" s="994"/>
      <c r="K208" s="433"/>
      <c r="L208" s="65"/>
      <c r="M208" s="34"/>
      <c r="N208" s="147"/>
      <c r="O208" s="140">
        <v>19</v>
      </c>
      <c r="P208" s="981" t="s">
        <v>118</v>
      </c>
      <c r="Q208" s="982"/>
      <c r="R208" s="983"/>
      <c r="S208" s="360">
        <v>1</v>
      </c>
      <c r="T208" s="262">
        <f>IF(L208="YES",1,0)</f>
        <v>0</v>
      </c>
      <c r="W208" s="674"/>
    </row>
    <row r="209" spans="1:23" ht="3" customHeight="1" x14ac:dyDescent="0.25">
      <c r="A209" s="1021"/>
      <c r="B209" s="1"/>
      <c r="C209" s="794"/>
      <c r="D209" s="42"/>
      <c r="E209" s="43"/>
      <c r="F209" s="43"/>
      <c r="G209" s="43"/>
      <c r="H209" s="43"/>
      <c r="I209" s="43"/>
      <c r="J209" s="43"/>
      <c r="K209" s="43"/>
      <c r="L209" s="43"/>
      <c r="M209" s="34"/>
      <c r="N209" s="147"/>
      <c r="O209" s="140"/>
      <c r="P209" s="437"/>
      <c r="Q209" s="438"/>
      <c r="R209" s="439"/>
      <c r="S209" s="440"/>
      <c r="T209" s="440"/>
      <c r="W209" s="674"/>
    </row>
    <row r="210" spans="1:23" ht="15" customHeight="1" thickBot="1" x14ac:dyDescent="0.3">
      <c r="A210" s="1021"/>
      <c r="B210" s="1"/>
      <c r="C210" s="793">
        <v>20</v>
      </c>
      <c r="D210" s="929" t="s">
        <v>179</v>
      </c>
      <c r="E210" s="930"/>
      <c r="F210" s="930"/>
      <c r="G210" s="930"/>
      <c r="H210" s="930"/>
      <c r="I210" s="930"/>
      <c r="J210" s="930"/>
      <c r="K210" s="930"/>
      <c r="L210" s="137"/>
      <c r="M210" s="62"/>
      <c r="N210" s="147"/>
      <c r="O210" s="140"/>
      <c r="R210" s="142"/>
      <c r="S210" s="143"/>
      <c r="T210" s="440"/>
      <c r="W210" s="674"/>
    </row>
    <row r="211" spans="1:23" ht="15.75" thickBot="1" x14ac:dyDescent="0.3">
      <c r="A211" s="1021"/>
      <c r="B211" s="1"/>
      <c r="C211" s="793"/>
      <c r="D211" s="979"/>
      <c r="E211" s="980"/>
      <c r="F211" s="980"/>
      <c r="G211" s="980"/>
      <c r="H211" s="980"/>
      <c r="I211" s="980"/>
      <c r="J211" s="980"/>
      <c r="K211" s="980"/>
      <c r="L211" s="65"/>
      <c r="M211" s="34"/>
      <c r="N211" s="147"/>
      <c r="O211" s="140">
        <v>20</v>
      </c>
      <c r="P211" s="981" t="s">
        <v>118</v>
      </c>
      <c r="Q211" s="982"/>
      <c r="R211" s="983"/>
      <c r="S211" s="360">
        <v>1</v>
      </c>
      <c r="T211" s="262">
        <f>IF(L211="YES",1,0)</f>
        <v>0</v>
      </c>
      <c r="W211" s="674"/>
    </row>
    <row r="212" spans="1:23" ht="3" customHeight="1" thickBot="1" x14ac:dyDescent="0.3">
      <c r="A212" s="1021"/>
      <c r="B212" s="1"/>
      <c r="C212" s="794"/>
      <c r="D212" s="254"/>
      <c r="E212" s="987"/>
      <c r="F212" s="988"/>
      <c r="G212" s="179"/>
      <c r="H212" s="29"/>
      <c r="I212" s="29"/>
      <c r="J212" s="29"/>
      <c r="K212" s="29"/>
      <c r="L212" s="202"/>
      <c r="M212" s="62"/>
      <c r="N212" s="147"/>
      <c r="O212" s="140"/>
      <c r="P212" s="310"/>
      <c r="Q212" s="310"/>
      <c r="R212" s="311"/>
      <c r="S212" s="143"/>
      <c r="T212" s="368"/>
      <c r="W212" s="674"/>
    </row>
    <row r="213" spans="1:23" ht="15" customHeight="1" thickBot="1" x14ac:dyDescent="0.3">
      <c r="A213" s="1021"/>
      <c r="B213" s="1"/>
      <c r="C213" s="794">
        <v>21</v>
      </c>
      <c r="D213" s="927" t="s">
        <v>180</v>
      </c>
      <c r="E213" s="928"/>
      <c r="F213" s="928"/>
      <c r="G213" s="928"/>
      <c r="H213" s="928"/>
      <c r="I213" s="928"/>
      <c r="J213" s="989"/>
      <c r="K213" s="43"/>
      <c r="L213" s="65"/>
      <c r="M213" s="34"/>
      <c r="N213" s="147"/>
      <c r="O213" s="140">
        <v>21</v>
      </c>
      <c r="P213" s="981" t="s">
        <v>118</v>
      </c>
      <c r="Q213" s="982"/>
      <c r="R213" s="983"/>
      <c r="S213" s="360">
        <v>1</v>
      </c>
      <c r="T213" s="262">
        <f>IF(L213="YES",1,0)</f>
        <v>0</v>
      </c>
      <c r="W213" s="674"/>
    </row>
    <row r="214" spans="1:23" ht="3" customHeight="1" thickBot="1" x14ac:dyDescent="0.3">
      <c r="A214" s="1021"/>
      <c r="B214" s="1"/>
      <c r="C214" s="794"/>
      <c r="D214" s="76"/>
      <c r="E214" s="441"/>
      <c r="F214" s="442"/>
      <c r="G214" s="179"/>
      <c r="H214" s="29"/>
      <c r="I214" s="29"/>
      <c r="J214" s="29"/>
      <c r="K214" s="443"/>
      <c r="L214" s="202"/>
      <c r="M214" s="62"/>
      <c r="N214" s="147"/>
      <c r="O214" s="140"/>
      <c r="P214" s="310"/>
      <c r="Q214" s="310"/>
      <c r="R214" s="311"/>
      <c r="S214" s="143"/>
      <c r="T214" s="368"/>
      <c r="W214" s="674"/>
    </row>
    <row r="215" spans="1:23" ht="15.75" thickBot="1" x14ac:dyDescent="0.3">
      <c r="A215" s="1021"/>
      <c r="B215" s="1"/>
      <c r="C215" s="794">
        <v>22</v>
      </c>
      <c r="D215" s="68" t="s">
        <v>181</v>
      </c>
      <c r="E215" s="444"/>
      <c r="F215" s="445"/>
      <c r="G215" s="422"/>
      <c r="H215" s="32"/>
      <c r="I215" s="32"/>
      <c r="J215" s="32"/>
      <c r="K215" s="446"/>
      <c r="L215" s="65"/>
      <c r="M215" s="80"/>
      <c r="N215" s="147"/>
      <c r="O215" s="140">
        <v>22</v>
      </c>
      <c r="P215" s="981" t="s">
        <v>118</v>
      </c>
      <c r="Q215" s="982"/>
      <c r="R215" s="983"/>
      <c r="S215" s="360">
        <v>1</v>
      </c>
      <c r="T215" s="262">
        <f>IF(L215="YES",1,0)</f>
        <v>0</v>
      </c>
      <c r="W215" s="674"/>
    </row>
    <row r="216" spans="1:23" ht="3" customHeight="1" x14ac:dyDescent="0.25">
      <c r="A216" s="1021"/>
      <c r="B216" s="1"/>
      <c r="C216" s="794"/>
      <c r="D216" s="76"/>
      <c r="E216" s="441"/>
      <c r="F216" s="442"/>
      <c r="G216" s="179"/>
      <c r="H216" s="29"/>
      <c r="I216" s="29"/>
      <c r="J216" s="29"/>
      <c r="K216" s="29"/>
      <c r="L216" s="180"/>
      <c r="M216" s="62"/>
      <c r="N216" s="147"/>
      <c r="O216" s="140"/>
      <c r="P216" s="310"/>
      <c r="Q216" s="310"/>
      <c r="R216" s="311"/>
      <c r="S216" s="143"/>
      <c r="T216" s="313"/>
      <c r="W216" s="674"/>
    </row>
    <row r="217" spans="1:23" ht="15" customHeight="1" thickBot="1" x14ac:dyDescent="0.3">
      <c r="A217" s="1021"/>
      <c r="B217" s="1"/>
      <c r="C217" s="793">
        <v>23</v>
      </c>
      <c r="D217" s="929" t="s">
        <v>182</v>
      </c>
      <c r="E217" s="930"/>
      <c r="F217" s="930"/>
      <c r="G217" s="930"/>
      <c r="H217" s="930"/>
      <c r="I217" s="930"/>
      <c r="J217" s="930"/>
      <c r="K217" s="931"/>
      <c r="L217" s="137"/>
      <c r="M217" s="62"/>
      <c r="N217" s="147"/>
      <c r="O217" s="140"/>
      <c r="R217" s="142"/>
      <c r="S217" s="143"/>
      <c r="T217" s="259"/>
      <c r="W217" s="674"/>
    </row>
    <row r="218" spans="1:23" ht="15.75" thickBot="1" x14ac:dyDescent="0.3">
      <c r="A218" s="1021"/>
      <c r="B218" s="1"/>
      <c r="C218" s="793"/>
      <c r="D218" s="979"/>
      <c r="E218" s="980"/>
      <c r="F218" s="980"/>
      <c r="G218" s="980"/>
      <c r="H218" s="980"/>
      <c r="I218" s="980"/>
      <c r="J218" s="980"/>
      <c r="K218" s="980"/>
      <c r="L218" s="65"/>
      <c r="M218" s="80"/>
      <c r="N218" s="147"/>
      <c r="O218" s="140">
        <v>23</v>
      </c>
      <c r="P218" s="981" t="s">
        <v>118</v>
      </c>
      <c r="Q218" s="982"/>
      <c r="R218" s="983"/>
      <c r="S218" s="360">
        <v>1</v>
      </c>
      <c r="T218" s="262">
        <f>IF(L218="YES",1,0)</f>
        <v>0</v>
      </c>
      <c r="W218" s="674"/>
    </row>
    <row r="219" spans="1:23" ht="3" customHeight="1" thickBot="1" x14ac:dyDescent="0.3">
      <c r="A219" s="1021"/>
      <c r="B219" s="1"/>
      <c r="C219" s="793"/>
      <c r="D219" s="447"/>
      <c r="E219" s="448"/>
      <c r="F219" s="448"/>
      <c r="G219" s="448"/>
      <c r="H219" s="448"/>
      <c r="I219" s="448"/>
      <c r="J219" s="448"/>
      <c r="K219" s="449"/>
      <c r="L219" s="202"/>
      <c r="M219" s="62"/>
      <c r="N219" s="147"/>
      <c r="O219" s="140"/>
      <c r="P219" s="310"/>
      <c r="Q219" s="310"/>
      <c r="R219" s="311"/>
      <c r="S219" s="143"/>
      <c r="T219" s="368"/>
      <c r="W219" s="674"/>
    </row>
    <row r="220" spans="1:23" ht="15.75" thickBot="1" x14ac:dyDescent="0.3">
      <c r="A220" s="1021"/>
      <c r="B220" s="1"/>
      <c r="C220" s="793">
        <v>24</v>
      </c>
      <c r="D220" s="966" t="s">
        <v>183</v>
      </c>
      <c r="E220" s="967"/>
      <c r="F220" s="967"/>
      <c r="G220" s="967"/>
      <c r="H220" s="967"/>
      <c r="I220" s="967"/>
      <c r="J220" s="967"/>
      <c r="K220" s="967"/>
      <c r="L220" s="65"/>
      <c r="M220" s="80"/>
      <c r="N220" s="147"/>
      <c r="O220" s="450">
        <v>24</v>
      </c>
      <c r="P220" s="981" t="s">
        <v>118</v>
      </c>
      <c r="Q220" s="982"/>
      <c r="R220" s="983"/>
      <c r="S220" s="360">
        <v>1</v>
      </c>
      <c r="T220" s="262">
        <f>IF(L220="YES",1,0)</f>
        <v>0</v>
      </c>
      <c r="W220" s="674"/>
    </row>
    <row r="221" spans="1:23" ht="3" customHeight="1" thickBot="1" x14ac:dyDescent="0.3">
      <c r="A221" s="1021"/>
      <c r="B221" s="1"/>
      <c r="C221" s="793"/>
      <c r="D221" s="77"/>
      <c r="E221" s="78"/>
      <c r="F221" s="78"/>
      <c r="G221" s="78"/>
      <c r="H221" s="78"/>
      <c r="I221" s="78"/>
      <c r="J221" s="78"/>
      <c r="K221" s="451"/>
      <c r="L221" s="202"/>
      <c r="M221" s="62"/>
      <c r="N221" s="147"/>
      <c r="P221" s="310"/>
      <c r="Q221" s="310"/>
      <c r="R221" s="311"/>
      <c r="S221" s="143"/>
      <c r="T221" s="368"/>
      <c r="W221" s="674"/>
    </row>
    <row r="222" spans="1:23" ht="15.75" thickBot="1" x14ac:dyDescent="0.3">
      <c r="A222" s="1021"/>
      <c r="B222" s="1"/>
      <c r="C222" s="793">
        <v>25</v>
      </c>
      <c r="D222" s="966" t="s">
        <v>184</v>
      </c>
      <c r="E222" s="967"/>
      <c r="F222" s="967"/>
      <c r="G222" s="967"/>
      <c r="H222" s="967"/>
      <c r="I222" s="967"/>
      <c r="J222" s="967"/>
      <c r="K222" s="967"/>
      <c r="L222" s="65"/>
      <c r="M222" s="80"/>
      <c r="N222" s="147"/>
      <c r="O222" s="450">
        <v>25</v>
      </c>
      <c r="P222" s="984" t="s">
        <v>146</v>
      </c>
      <c r="Q222" s="985"/>
      <c r="R222" s="986"/>
      <c r="S222" s="360">
        <v>1</v>
      </c>
      <c r="T222" s="262">
        <f>IF(L222="YES",1,0)</f>
        <v>0</v>
      </c>
      <c r="W222" s="674"/>
    </row>
    <row r="223" spans="1:23" ht="3" customHeight="1" thickBot="1" x14ac:dyDescent="0.3">
      <c r="A223" s="1021"/>
      <c r="B223" s="62"/>
      <c r="C223" s="800"/>
      <c r="D223" s="34"/>
      <c r="E223" s="34"/>
      <c r="F223" s="34"/>
      <c r="G223" s="34"/>
      <c r="H223" s="34"/>
      <c r="I223" s="34"/>
      <c r="J223" s="34"/>
      <c r="K223" s="34"/>
      <c r="L223" s="51"/>
      <c r="M223" s="34"/>
      <c r="N223" s="147"/>
      <c r="P223" s="310"/>
      <c r="Q223" s="310"/>
      <c r="R223" s="310"/>
      <c r="S223" s="143"/>
      <c r="T223" s="313"/>
      <c r="W223" s="674"/>
    </row>
    <row r="224" spans="1:23" ht="15" customHeight="1" thickBot="1" x14ac:dyDescent="0.3">
      <c r="A224" s="1021"/>
      <c r="B224" s="62"/>
      <c r="C224" s="800">
        <v>26</v>
      </c>
      <c r="D224" s="1007" t="s">
        <v>185</v>
      </c>
      <c r="E224" s="1008"/>
      <c r="F224" s="1008"/>
      <c r="G224" s="1008"/>
      <c r="H224" s="1008"/>
      <c r="I224" s="1008"/>
      <c r="J224" s="1008"/>
      <c r="K224" s="31"/>
      <c r="L224" s="65"/>
      <c r="M224" s="34"/>
      <c r="N224" s="147"/>
      <c r="O224" s="140">
        <v>26</v>
      </c>
      <c r="P224" s="984" t="s">
        <v>146</v>
      </c>
      <c r="Q224" s="985"/>
      <c r="R224" s="986"/>
      <c r="S224" s="360">
        <v>1</v>
      </c>
      <c r="T224" s="262">
        <f>IF(L224="YES",1,0)</f>
        <v>0</v>
      </c>
      <c r="W224" s="674"/>
    </row>
    <row r="225" spans="1:23" ht="3" customHeight="1" x14ac:dyDescent="0.25">
      <c r="A225" s="1021"/>
      <c r="B225" s="62"/>
      <c r="C225" s="800"/>
      <c r="D225" s="34"/>
      <c r="E225" s="34"/>
      <c r="F225" s="34"/>
      <c r="G225" s="34"/>
      <c r="H225" s="34"/>
      <c r="I225" s="34"/>
      <c r="J225" s="34"/>
      <c r="K225" s="34"/>
      <c r="L225" s="51"/>
      <c r="M225" s="34"/>
      <c r="N225" s="147"/>
      <c r="O225" s="200"/>
      <c r="P225" s="310"/>
      <c r="Q225" s="310"/>
      <c r="R225" s="310"/>
      <c r="S225" s="143"/>
      <c r="T225" s="313"/>
      <c r="W225" s="674"/>
    </row>
    <row r="226" spans="1:23" ht="15.75" customHeight="1" thickBot="1" x14ac:dyDescent="0.3">
      <c r="A226" s="1021"/>
      <c r="B226" s="1"/>
      <c r="C226" s="796">
        <v>27</v>
      </c>
      <c r="D226" s="922" t="s">
        <v>186</v>
      </c>
      <c r="E226" s="923"/>
      <c r="F226" s="923"/>
      <c r="G226" s="923"/>
      <c r="H226" s="923"/>
      <c r="I226" s="923"/>
      <c r="J226" s="924"/>
      <c r="K226" s="9"/>
      <c r="L226" s="1"/>
      <c r="M226" s="1"/>
      <c r="N226" s="147"/>
      <c r="O226" s="200"/>
      <c r="S226" s="143"/>
      <c r="T226" s="313"/>
    </row>
    <row r="227" spans="1:23" ht="15" customHeight="1" thickBot="1" x14ac:dyDescent="0.3">
      <c r="A227" s="1021"/>
      <c r="B227" s="1"/>
      <c r="C227" s="796"/>
      <c r="D227" s="979"/>
      <c r="E227" s="980"/>
      <c r="F227" s="980"/>
      <c r="G227" s="980"/>
      <c r="H227" s="980"/>
      <c r="I227" s="980"/>
      <c r="J227" s="994"/>
      <c r="K227" s="453"/>
      <c r="L227" s="65"/>
      <c r="M227" s="1"/>
      <c r="N227" s="147"/>
      <c r="O227" s="140">
        <v>27</v>
      </c>
      <c r="P227" s="981" t="s">
        <v>118</v>
      </c>
      <c r="Q227" s="982"/>
      <c r="R227" s="983"/>
      <c r="S227" s="360">
        <v>1</v>
      </c>
      <c r="T227" s="262">
        <f>IF(L227="YES",1,0)</f>
        <v>0</v>
      </c>
    </row>
    <row r="228" spans="1:23" ht="3" customHeight="1" thickBot="1" x14ac:dyDescent="0.3">
      <c r="A228" s="1021"/>
      <c r="B228" s="1"/>
      <c r="C228" s="801"/>
      <c r="D228" s="42"/>
      <c r="E228" s="43"/>
      <c r="F228" s="43"/>
      <c r="G228" s="43"/>
      <c r="H228" s="43"/>
      <c r="I228" s="43"/>
      <c r="J228" s="29"/>
      <c r="K228" s="29"/>
      <c r="L228" s="51"/>
      <c r="M228" s="1"/>
      <c r="N228" s="147"/>
      <c r="O228" s="200"/>
      <c r="P228" s="310"/>
      <c r="Q228" s="310"/>
      <c r="R228" s="310"/>
      <c r="S228" s="143"/>
      <c r="T228" s="313"/>
    </row>
    <row r="229" spans="1:23" ht="15.75" thickBot="1" x14ac:dyDescent="0.3">
      <c r="A229" s="1021"/>
      <c r="B229" s="1"/>
      <c r="C229" s="802">
        <v>28</v>
      </c>
      <c r="D229" s="927" t="s">
        <v>187</v>
      </c>
      <c r="E229" s="928"/>
      <c r="F229" s="928"/>
      <c r="G229" s="928"/>
      <c r="H229" s="928"/>
      <c r="I229" s="928"/>
      <c r="J229" s="454"/>
      <c r="K229" s="453"/>
      <c r="L229" s="65"/>
      <c r="M229" s="1"/>
      <c r="N229" s="147"/>
      <c r="O229" s="140">
        <v>28</v>
      </c>
      <c r="P229" s="981" t="s">
        <v>118</v>
      </c>
      <c r="Q229" s="982"/>
      <c r="R229" s="983"/>
      <c r="S229" s="360">
        <v>1</v>
      </c>
      <c r="T229" s="262">
        <f>IF(L229="YES",1,0)</f>
        <v>0</v>
      </c>
    </row>
    <row r="230" spans="1:23" ht="3" customHeight="1" thickBot="1" x14ac:dyDescent="0.3">
      <c r="A230" s="1021"/>
      <c r="B230" s="1"/>
      <c r="C230" s="796"/>
      <c r="D230" s="42"/>
      <c r="E230" s="43"/>
      <c r="F230" s="43"/>
      <c r="G230" s="43"/>
      <c r="H230" s="43"/>
      <c r="I230" s="43"/>
      <c r="J230" s="29"/>
      <c r="K230" s="29"/>
      <c r="L230" s="51"/>
      <c r="M230" s="1"/>
      <c r="N230" s="147"/>
      <c r="O230" s="200"/>
      <c r="P230" s="310"/>
      <c r="Q230" s="310"/>
      <c r="R230" s="310"/>
      <c r="S230" s="143"/>
      <c r="T230" s="313"/>
    </row>
    <row r="231" spans="1:23" ht="15.75" customHeight="1" thickBot="1" x14ac:dyDescent="0.3">
      <c r="A231" s="1021"/>
      <c r="B231" s="1"/>
      <c r="C231" s="795">
        <v>29</v>
      </c>
      <c r="D231" s="1032" t="s">
        <v>188</v>
      </c>
      <c r="E231" s="1033"/>
      <c r="F231" s="1033"/>
      <c r="G231" s="1033"/>
      <c r="H231" s="1033"/>
      <c r="I231" s="1033"/>
      <c r="J231" s="1034"/>
      <c r="K231" s="455"/>
      <c r="L231" s="65"/>
      <c r="M231" s="1"/>
      <c r="N231" s="147"/>
      <c r="O231" s="140">
        <v>29</v>
      </c>
      <c r="P231" s="981" t="s">
        <v>118</v>
      </c>
      <c r="Q231" s="982"/>
      <c r="R231" s="983"/>
      <c r="S231" s="360">
        <v>1</v>
      </c>
      <c r="T231" s="262">
        <f>IF(L231="YES",1,0)</f>
        <v>0</v>
      </c>
    </row>
    <row r="232" spans="1:23" ht="3" customHeight="1" x14ac:dyDescent="0.25">
      <c r="A232" s="1021"/>
      <c r="B232" s="62"/>
      <c r="C232" s="803"/>
      <c r="D232" s="34"/>
      <c r="E232" s="34"/>
      <c r="F232" s="34"/>
      <c r="G232" s="34"/>
      <c r="H232" s="34"/>
      <c r="I232" s="34"/>
      <c r="J232" s="34"/>
      <c r="K232" s="34"/>
      <c r="L232" s="51"/>
      <c r="M232" s="34"/>
      <c r="N232" s="147"/>
      <c r="O232" s="200"/>
      <c r="P232" s="310"/>
      <c r="Q232" s="310"/>
      <c r="R232" s="310"/>
      <c r="S232" s="143"/>
      <c r="T232" s="313"/>
    </row>
    <row r="233" spans="1:23" ht="15" customHeight="1" thickBot="1" x14ac:dyDescent="0.3">
      <c r="A233" s="1021"/>
      <c r="B233" s="62"/>
      <c r="C233" s="800">
        <v>30</v>
      </c>
      <c r="D233" s="919" t="s">
        <v>189</v>
      </c>
      <c r="E233" s="920"/>
      <c r="F233" s="920"/>
      <c r="G233" s="920"/>
      <c r="H233" s="920"/>
      <c r="I233" s="920"/>
      <c r="J233" s="920"/>
      <c r="K233" s="920"/>
      <c r="L233" s="920"/>
      <c r="M233" s="34"/>
      <c r="N233" s="147"/>
      <c r="O233" s="200"/>
      <c r="S233" s="143"/>
      <c r="T233" s="313"/>
    </row>
    <row r="234" spans="1:23" ht="38.1" customHeight="1" thickBot="1" x14ac:dyDescent="0.3">
      <c r="A234" s="1021"/>
      <c r="B234" s="62"/>
      <c r="C234" s="51"/>
      <c r="D234" s="1035"/>
      <c r="E234" s="1036"/>
      <c r="F234" s="1036"/>
      <c r="G234" s="1036"/>
      <c r="H234" s="1036"/>
      <c r="I234" s="1036"/>
      <c r="J234" s="1036"/>
      <c r="K234" s="1036"/>
      <c r="L234" s="1037"/>
      <c r="M234" s="34"/>
      <c r="N234" s="147"/>
      <c r="O234" s="200"/>
      <c r="S234" s="143"/>
      <c r="T234" s="313"/>
      <c r="W234" s="674"/>
    </row>
    <row r="235" spans="1:23" ht="3" customHeight="1" x14ac:dyDescent="0.25">
      <c r="A235" s="1021"/>
      <c r="B235" s="62"/>
      <c r="C235" s="51"/>
      <c r="D235" s="54"/>
      <c r="E235" s="54"/>
      <c r="F235" s="54"/>
      <c r="G235" s="54"/>
      <c r="H235" s="54"/>
      <c r="I235" s="54"/>
      <c r="J235" s="54"/>
      <c r="K235" s="54"/>
      <c r="L235" s="54"/>
      <c r="M235" s="54"/>
      <c r="N235" s="147"/>
      <c r="O235" s="200"/>
      <c r="S235" s="143"/>
      <c r="T235" s="313"/>
      <c r="W235" s="674"/>
    </row>
    <row r="236" spans="1:23" ht="15" customHeight="1" thickBot="1" x14ac:dyDescent="0.3">
      <c r="A236" s="1021"/>
      <c r="B236" s="62"/>
      <c r="C236" s="51">
        <v>30</v>
      </c>
      <c r="D236" s="54" t="s">
        <v>190</v>
      </c>
      <c r="E236" s="54"/>
      <c r="F236" s="54"/>
      <c r="G236" s="54"/>
      <c r="H236" s="54"/>
      <c r="I236" s="54"/>
      <c r="J236" s="54"/>
      <c r="K236" s="54"/>
      <c r="L236" s="54"/>
      <c r="M236" s="34"/>
      <c r="N236" s="147"/>
      <c r="O236" s="200"/>
      <c r="S236" s="143"/>
      <c r="T236" s="313"/>
      <c r="W236" s="674"/>
    </row>
    <row r="237" spans="1:23" ht="38.1" customHeight="1" thickBot="1" x14ac:dyDescent="0.3">
      <c r="A237" s="1021"/>
      <c r="B237" s="62"/>
      <c r="C237" s="54"/>
      <c r="D237" s="1035"/>
      <c r="E237" s="1036"/>
      <c r="F237" s="1036"/>
      <c r="G237" s="1036"/>
      <c r="H237" s="1036"/>
      <c r="I237" s="1036"/>
      <c r="J237" s="1036"/>
      <c r="K237" s="1036"/>
      <c r="L237" s="1037"/>
      <c r="M237" s="34"/>
      <c r="N237" s="147"/>
      <c r="O237" s="200"/>
      <c r="S237" s="143"/>
      <c r="T237" s="313"/>
      <c r="W237" s="674"/>
    </row>
    <row r="238" spans="1:23" ht="15" customHeight="1" thickBot="1" x14ac:dyDescent="0.3">
      <c r="A238" s="1021"/>
      <c r="B238" s="62"/>
      <c r="C238" s="452"/>
      <c r="D238" s="34"/>
      <c r="E238" s="34"/>
      <c r="F238" s="34"/>
      <c r="G238" s="34"/>
      <c r="H238" s="34"/>
      <c r="I238" s="34"/>
      <c r="J238" s="34"/>
      <c r="K238" s="34"/>
      <c r="L238" s="51"/>
      <c r="M238" s="34"/>
      <c r="N238" s="147"/>
      <c r="O238" s="815" t="s">
        <v>467</v>
      </c>
      <c r="R238" s="142"/>
      <c r="S238" s="143"/>
      <c r="T238" s="259"/>
      <c r="U238" s="198"/>
      <c r="V238" s="198"/>
      <c r="W238" s="674"/>
    </row>
    <row r="239" spans="1:23" ht="20.100000000000001" customHeight="1" thickBot="1" x14ac:dyDescent="0.3">
      <c r="A239" s="1021"/>
      <c r="B239" s="62"/>
      <c r="C239" s="426" t="s">
        <v>191</v>
      </c>
      <c r="D239" s="326"/>
      <c r="E239" s="326"/>
      <c r="F239" s="326"/>
      <c r="G239" s="326"/>
      <c r="H239" s="326"/>
      <c r="I239" s="326"/>
      <c r="J239" s="326"/>
      <c r="K239" s="326"/>
      <c r="L239" s="216"/>
      <c r="M239" s="34"/>
      <c r="N239" s="147"/>
      <c r="O239" s="427" t="s">
        <v>192</v>
      </c>
      <c r="P239" s="326"/>
      <c r="Q239" s="326"/>
      <c r="R239" s="428"/>
      <c r="S239" s="329"/>
      <c r="T239" s="790">
        <f>T241+T255+T267</f>
        <v>6</v>
      </c>
      <c r="U239" s="198"/>
      <c r="W239" s="675"/>
    </row>
    <row r="240" spans="1:23" ht="3" customHeight="1" thickBot="1" x14ac:dyDescent="0.3">
      <c r="A240" s="1021"/>
      <c r="B240" s="1"/>
      <c r="C240" s="330"/>
      <c r="D240" s="219"/>
      <c r="E240" s="34"/>
      <c r="F240" s="34"/>
      <c r="G240" s="34"/>
      <c r="H240" s="34"/>
      <c r="I240" s="34"/>
      <c r="J240" s="34"/>
      <c r="K240" s="34"/>
      <c r="L240" s="51"/>
      <c r="M240" s="34"/>
      <c r="N240" s="147"/>
      <c r="O240" s="140"/>
      <c r="R240" s="142"/>
      <c r="S240" s="143"/>
      <c r="T240" s="368"/>
      <c r="U240" s="198"/>
      <c r="V240" s="310"/>
      <c r="W240" s="674"/>
    </row>
    <row r="241" spans="1:23" ht="15" customHeight="1" thickBot="1" x14ac:dyDescent="0.3">
      <c r="A241" s="1021"/>
      <c r="B241" s="1"/>
      <c r="C241" s="296">
        <v>31</v>
      </c>
      <c r="D241" s="873" t="s">
        <v>463</v>
      </c>
      <c r="E241" s="1006" t="s">
        <v>465</v>
      </c>
      <c r="F241" s="1006"/>
      <c r="G241" s="1006"/>
      <c r="H241" s="1006"/>
      <c r="I241" s="1006"/>
      <c r="J241" s="1006"/>
      <c r="K241" s="31"/>
      <c r="L241" s="457"/>
      <c r="M241" s="34"/>
      <c r="N241" s="147"/>
      <c r="O241" s="140">
        <v>31</v>
      </c>
      <c r="P241" s="981" t="s">
        <v>193</v>
      </c>
      <c r="Q241" s="982"/>
      <c r="R241" s="983"/>
      <c r="S241" s="360">
        <v>1</v>
      </c>
      <c r="T241" s="262">
        <f>IF(L241="",0,IF(L241&lt;=0.05,1,0))</f>
        <v>0</v>
      </c>
      <c r="U241" s="198"/>
      <c r="W241" s="674"/>
    </row>
    <row r="242" spans="1:23" ht="3" customHeight="1" x14ac:dyDescent="0.25">
      <c r="A242" s="1021"/>
      <c r="B242" s="1"/>
      <c r="C242" s="296"/>
      <c r="D242" s="347"/>
      <c r="E242" s="34"/>
      <c r="F242" s="34"/>
      <c r="G242" s="34"/>
      <c r="H242" s="34"/>
      <c r="I242" s="34"/>
      <c r="J242" s="34"/>
      <c r="K242" s="34"/>
      <c r="L242" s="309">
        <v>5.6</v>
      </c>
      <c r="M242" s="34"/>
      <c r="N242" s="147"/>
      <c r="O242" s="140"/>
      <c r="P242" s="310"/>
      <c r="Q242" s="371"/>
      <c r="R242" s="311"/>
      <c r="S242" s="456"/>
      <c r="T242" s="368"/>
      <c r="U242" s="198"/>
      <c r="W242" s="674"/>
    </row>
    <row r="243" spans="1:23" ht="15" customHeight="1" x14ac:dyDescent="0.25">
      <c r="A243" s="1021"/>
      <c r="B243" s="1"/>
      <c r="C243" s="79">
        <v>32</v>
      </c>
      <c r="D243" s="874" t="s">
        <v>462</v>
      </c>
      <c r="E243" s="1031" t="s">
        <v>504</v>
      </c>
      <c r="F243" s="1031"/>
      <c r="G243" s="1031"/>
      <c r="H243" s="1031"/>
      <c r="I243" s="1031"/>
      <c r="J243" s="1031"/>
      <c r="K243" s="1031"/>
      <c r="L243" s="43"/>
      <c r="M243" s="34"/>
      <c r="N243" s="147"/>
      <c r="U243" s="198"/>
      <c r="W243" s="674"/>
    </row>
    <row r="244" spans="1:23" ht="3" customHeight="1" thickBot="1" x14ac:dyDescent="0.3">
      <c r="A244" s="1021"/>
      <c r="B244" s="1"/>
      <c r="C244" s="79"/>
      <c r="D244" s="79"/>
      <c r="E244" s="79"/>
      <c r="F244" s="79"/>
      <c r="G244" s="79"/>
      <c r="H244" s="79"/>
      <c r="I244" s="79"/>
      <c r="J244" s="79"/>
      <c r="K244" s="79"/>
      <c r="L244" s="43"/>
      <c r="M244" s="34"/>
      <c r="N244" s="147"/>
      <c r="O244" s="140"/>
      <c r="P244" s="437"/>
      <c r="Q244" s="438"/>
      <c r="R244" s="439"/>
      <c r="S244" s="360"/>
      <c r="T244" s="198"/>
      <c r="U244" s="198"/>
      <c r="W244" s="674"/>
    </row>
    <row r="245" spans="1:23" ht="15" customHeight="1" thickBot="1" x14ac:dyDescent="0.3">
      <c r="A245" s="1021"/>
      <c r="B245" s="1"/>
      <c r="C245" s="79"/>
      <c r="D245" s="401"/>
      <c r="E245" s="43" t="s">
        <v>502</v>
      </c>
      <c r="F245" s="43"/>
      <c r="G245" s="43"/>
      <c r="H245" s="43"/>
      <c r="I245" s="43"/>
      <c r="J245" s="43"/>
      <c r="K245" s="43"/>
      <c r="L245" s="457"/>
      <c r="M245" s="34"/>
      <c r="N245" s="147"/>
      <c r="O245" s="140"/>
      <c r="P245" s="437"/>
      <c r="Q245" s="438"/>
      <c r="R245" s="439"/>
      <c r="S245" s="360"/>
      <c r="T245" s="198"/>
      <c r="U245" s="198"/>
      <c r="W245" s="674"/>
    </row>
    <row r="246" spans="1:23" ht="3" customHeight="1" thickBot="1" x14ac:dyDescent="0.3">
      <c r="A246" s="1021"/>
      <c r="B246" s="1"/>
      <c r="C246" s="79"/>
      <c r="D246" s="401"/>
      <c r="E246" s="43"/>
      <c r="F246" s="43"/>
      <c r="G246" s="43"/>
      <c r="H246" s="43"/>
      <c r="I246" s="43"/>
      <c r="J246" s="43"/>
      <c r="K246" s="43"/>
      <c r="L246" s="43"/>
      <c r="M246" s="34"/>
      <c r="N246" s="147"/>
      <c r="O246" s="140"/>
      <c r="P246" s="437"/>
      <c r="Q246" s="438"/>
      <c r="R246" s="439"/>
      <c r="S246" s="360"/>
      <c r="T246" s="198"/>
      <c r="U246" s="198"/>
      <c r="W246" s="674"/>
    </row>
    <row r="247" spans="1:23" ht="15" customHeight="1" thickBot="1" x14ac:dyDescent="0.3">
      <c r="A247" s="1021"/>
      <c r="B247" s="1"/>
      <c r="C247" s="79"/>
      <c r="D247" s="401"/>
      <c r="E247" s="43" t="s">
        <v>503</v>
      </c>
      <c r="F247" s="43"/>
      <c r="G247" s="43"/>
      <c r="H247" s="43"/>
      <c r="I247" s="43"/>
      <c r="J247" s="43"/>
      <c r="K247" s="43"/>
      <c r="L247" s="457"/>
      <c r="M247" s="34"/>
      <c r="N247" s="147"/>
      <c r="O247" s="140"/>
      <c r="P247" s="437"/>
      <c r="Q247" s="438"/>
      <c r="R247" s="439"/>
      <c r="S247" s="360"/>
      <c r="T247" s="198"/>
      <c r="U247" s="198"/>
      <c r="W247" s="674"/>
    </row>
    <row r="248" spans="1:23" ht="3" customHeight="1" thickBot="1" x14ac:dyDescent="0.3">
      <c r="A248" s="1021"/>
      <c r="B248" s="1"/>
      <c r="C248" s="79"/>
      <c r="D248" s="401"/>
      <c r="E248" s="43"/>
      <c r="F248" s="43"/>
      <c r="G248" s="43"/>
      <c r="H248" s="43"/>
      <c r="I248" s="43"/>
      <c r="J248" s="43"/>
      <c r="K248" s="43"/>
      <c r="L248" s="43"/>
      <c r="M248" s="34"/>
      <c r="N248" s="147"/>
      <c r="O248" s="140"/>
      <c r="P248" s="437"/>
      <c r="Q248" s="438"/>
      <c r="R248" s="439"/>
      <c r="S248" s="360"/>
      <c r="T248" s="198"/>
      <c r="U248" s="198"/>
      <c r="W248" s="674"/>
    </row>
    <row r="249" spans="1:23" ht="15" customHeight="1" thickBot="1" x14ac:dyDescent="0.3">
      <c r="A249" s="1021"/>
      <c r="B249" s="1"/>
      <c r="C249" s="79"/>
      <c r="D249" s="401"/>
      <c r="E249" s="43" t="s">
        <v>505</v>
      </c>
      <c r="F249" s="43"/>
      <c r="G249" s="43"/>
      <c r="H249" s="43"/>
      <c r="I249" s="43"/>
      <c r="J249" s="43"/>
      <c r="K249" s="43"/>
      <c r="L249" s="457"/>
      <c r="M249" s="34"/>
      <c r="N249" s="147"/>
      <c r="O249" s="140"/>
      <c r="P249" s="437"/>
      <c r="Q249" s="438"/>
      <c r="R249" s="439"/>
      <c r="S249" s="360"/>
      <c r="T249" s="352"/>
      <c r="U249" s="198"/>
      <c r="W249" s="674"/>
    </row>
    <row r="250" spans="1:23" ht="3" customHeight="1" thickBot="1" x14ac:dyDescent="0.3">
      <c r="A250" s="1021"/>
      <c r="B250" s="1"/>
      <c r="C250" s="79"/>
      <c r="D250" s="401"/>
      <c r="E250" s="43"/>
      <c r="F250" s="43"/>
      <c r="G250" s="43"/>
      <c r="H250" s="43"/>
      <c r="I250" s="43"/>
      <c r="J250" s="43"/>
      <c r="K250" s="43"/>
      <c r="L250" s="43"/>
      <c r="M250" s="34"/>
      <c r="N250" s="147"/>
      <c r="O250" s="140"/>
      <c r="P250" s="437"/>
      <c r="Q250" s="438"/>
      <c r="R250" s="439"/>
      <c r="S250" s="360"/>
      <c r="T250" s="352"/>
      <c r="U250" s="198"/>
      <c r="W250" s="674"/>
    </row>
    <row r="251" spans="1:23" ht="15" customHeight="1" thickBot="1" x14ac:dyDescent="0.3">
      <c r="A251" s="1021"/>
      <c r="B251" s="1"/>
      <c r="C251" s="79"/>
      <c r="D251" s="401"/>
      <c r="E251" s="43" t="s">
        <v>506</v>
      </c>
      <c r="F251" s="43"/>
      <c r="G251" s="43"/>
      <c r="H251" s="43"/>
      <c r="I251" s="43"/>
      <c r="J251" s="43"/>
      <c r="K251" s="43"/>
      <c r="L251" s="457"/>
      <c r="M251" s="34"/>
      <c r="N251" s="147"/>
      <c r="O251" s="140"/>
      <c r="P251" s="437"/>
      <c r="Q251" s="438"/>
      <c r="R251" s="439"/>
      <c r="S251" s="360"/>
      <c r="T251" s="352"/>
      <c r="U251" s="198"/>
      <c r="W251" s="674"/>
    </row>
    <row r="252" spans="1:23" ht="3" customHeight="1" thickBot="1" x14ac:dyDescent="0.3">
      <c r="A252" s="1021"/>
      <c r="B252" s="1"/>
      <c r="C252" s="79"/>
      <c r="D252" s="401"/>
      <c r="E252" s="43"/>
      <c r="F252" s="43"/>
      <c r="G252" s="43"/>
      <c r="H252" s="43"/>
      <c r="I252" s="43"/>
      <c r="J252" s="43"/>
      <c r="K252" s="43"/>
      <c r="L252" s="43"/>
      <c r="M252" s="34"/>
      <c r="N252" s="147"/>
      <c r="O252" s="140"/>
      <c r="P252" s="437"/>
      <c r="Q252" s="438"/>
      <c r="R252" s="439"/>
      <c r="S252" s="360"/>
      <c r="T252" s="352"/>
      <c r="U252" s="198"/>
      <c r="W252" s="674"/>
    </row>
    <row r="253" spans="1:23" ht="15" customHeight="1" thickBot="1" x14ac:dyDescent="0.3">
      <c r="A253" s="1021"/>
      <c r="B253" s="1"/>
      <c r="C253" s="79"/>
      <c r="D253" s="401"/>
      <c r="E253" s="43" t="s">
        <v>507</v>
      </c>
      <c r="F253" s="43"/>
      <c r="G253" s="43"/>
      <c r="H253" s="43"/>
      <c r="I253" s="43"/>
      <c r="J253" s="43"/>
      <c r="K253" s="43"/>
      <c r="L253" s="457"/>
      <c r="M253" s="34"/>
      <c r="N253" s="147"/>
      <c r="U253" s="198"/>
      <c r="W253" s="674"/>
    </row>
    <row r="254" spans="1:23" ht="3" customHeight="1" thickBot="1" x14ac:dyDescent="0.3">
      <c r="A254" s="1021"/>
      <c r="B254" s="1"/>
      <c r="C254" s="79"/>
      <c r="D254" s="401"/>
      <c r="E254" s="43"/>
      <c r="F254" s="43"/>
      <c r="G254" s="43"/>
      <c r="H254" s="43"/>
      <c r="I254" s="43"/>
      <c r="J254" s="43"/>
      <c r="K254" s="43"/>
      <c r="L254" s="43"/>
      <c r="M254" s="34"/>
      <c r="N254" s="147"/>
      <c r="O254" s="140"/>
      <c r="P254" s="437"/>
      <c r="Q254" s="438"/>
      <c r="R254" s="439"/>
      <c r="S254" s="198"/>
      <c r="T254" s="198"/>
      <c r="U254" s="198"/>
      <c r="W254" s="674"/>
    </row>
    <row r="255" spans="1:23" ht="15" customHeight="1" thickBot="1" x14ac:dyDescent="0.3">
      <c r="A255" s="1021"/>
      <c r="B255" s="1"/>
      <c r="C255" s="79"/>
      <c r="D255" s="852"/>
      <c r="E255" s="853"/>
      <c r="F255" s="853"/>
      <c r="G255" s="853"/>
      <c r="H255" s="853"/>
      <c r="I255" s="853"/>
      <c r="J255" s="853"/>
      <c r="K255" s="854"/>
      <c r="L255" s="233">
        <f>(SUM(L245+L247+L249+L251+L253)/5)</f>
        <v>0</v>
      </c>
      <c r="M255" s="34"/>
      <c r="N255" s="147"/>
      <c r="O255" s="140">
        <v>32</v>
      </c>
      <c r="P255" s="981" t="s">
        <v>193</v>
      </c>
      <c r="Q255" s="982"/>
      <c r="R255" s="983"/>
      <c r="S255" s="360">
        <v>1</v>
      </c>
      <c r="T255" s="262">
        <f>IF(L255="",0,IF(L255&lt;=0.05,1,0))</f>
        <v>1</v>
      </c>
      <c r="U255" s="198"/>
      <c r="W255" s="674"/>
    </row>
    <row r="256" spans="1:23" ht="3" customHeight="1" x14ac:dyDescent="0.25">
      <c r="A256" s="1021"/>
      <c r="B256" s="1"/>
      <c r="C256" s="851"/>
      <c r="D256" s="347"/>
      <c r="E256" s="34"/>
      <c r="F256" s="34"/>
      <c r="G256" s="34"/>
      <c r="H256" s="34"/>
      <c r="I256" s="34"/>
      <c r="J256" s="34"/>
      <c r="K256" s="34"/>
      <c r="L256" s="309">
        <v>5.6</v>
      </c>
      <c r="M256" s="34"/>
      <c r="N256" s="147"/>
      <c r="O256" s="140"/>
      <c r="P256" s="310"/>
      <c r="Q256" s="253"/>
      <c r="R256" s="311"/>
      <c r="S256" s="238"/>
      <c r="T256" s="368"/>
      <c r="W256" s="674"/>
    </row>
    <row r="257" spans="1:23" ht="15" customHeight="1" x14ac:dyDescent="0.25">
      <c r="A257" s="1021"/>
      <c r="B257" s="1"/>
      <c r="C257" s="79">
        <v>33</v>
      </c>
      <c r="D257" s="874" t="s">
        <v>535</v>
      </c>
      <c r="E257" s="1031" t="s">
        <v>512</v>
      </c>
      <c r="F257" s="1031"/>
      <c r="G257" s="1031"/>
      <c r="H257" s="1031"/>
      <c r="I257" s="1031"/>
      <c r="J257" s="1031"/>
      <c r="K257" s="1031"/>
      <c r="L257" s="43"/>
      <c r="M257" s="34"/>
      <c r="N257" s="147"/>
      <c r="W257" s="674"/>
    </row>
    <row r="258" spans="1:23" ht="3" customHeight="1" thickBot="1" x14ac:dyDescent="0.3">
      <c r="A258" s="1021"/>
      <c r="B258" s="1"/>
      <c r="C258" s="79"/>
      <c r="D258" s="847"/>
      <c r="E258" s="43"/>
      <c r="F258" s="43"/>
      <c r="G258" s="43"/>
      <c r="H258" s="43"/>
      <c r="I258" s="43"/>
      <c r="J258" s="43"/>
      <c r="K258" s="43"/>
      <c r="L258" s="43"/>
      <c r="M258" s="34"/>
      <c r="N258" s="147"/>
      <c r="O258" s="140"/>
      <c r="P258" s="437"/>
      <c r="Q258" s="438"/>
      <c r="R258" s="439"/>
      <c r="S258" s="360"/>
      <c r="W258" s="674"/>
    </row>
    <row r="259" spans="1:23" ht="15" customHeight="1" thickBot="1" x14ac:dyDescent="0.3">
      <c r="A259" s="1021"/>
      <c r="B259" s="1"/>
      <c r="C259" s="79"/>
      <c r="D259" s="847"/>
      <c r="E259" s="43" t="s">
        <v>508</v>
      </c>
      <c r="F259" s="43"/>
      <c r="G259" s="43"/>
      <c r="H259" s="43"/>
      <c r="I259" s="43"/>
      <c r="J259" s="43"/>
      <c r="K259" s="43"/>
      <c r="L259" s="457"/>
      <c r="M259" s="34"/>
      <c r="N259" s="147"/>
      <c r="O259" s="140"/>
      <c r="P259" s="437"/>
      <c r="Q259" s="438"/>
      <c r="R259" s="439"/>
      <c r="S259" s="360"/>
      <c r="W259" s="674"/>
    </row>
    <row r="260" spans="1:23" ht="3" customHeight="1" thickBot="1" x14ac:dyDescent="0.3">
      <c r="A260" s="1021"/>
      <c r="B260" s="1"/>
      <c r="C260" s="79"/>
      <c r="D260" s="847"/>
      <c r="E260" s="43"/>
      <c r="F260" s="43"/>
      <c r="G260" s="43"/>
      <c r="H260" s="43"/>
      <c r="I260" s="43"/>
      <c r="J260" s="43"/>
      <c r="K260" s="43"/>
      <c r="L260" s="43"/>
      <c r="M260" s="34"/>
      <c r="N260" s="147"/>
      <c r="O260" s="140"/>
      <c r="P260" s="437"/>
      <c r="Q260" s="438"/>
      <c r="R260" s="439"/>
      <c r="S260" s="360"/>
      <c r="W260" s="674"/>
    </row>
    <row r="261" spans="1:23" ht="15" customHeight="1" thickBot="1" x14ac:dyDescent="0.3">
      <c r="A261" s="1021"/>
      <c r="B261" s="1"/>
      <c r="C261" s="79"/>
      <c r="D261" s="847"/>
      <c r="E261" s="43" t="s">
        <v>509</v>
      </c>
      <c r="F261" s="43"/>
      <c r="G261" s="43"/>
      <c r="H261" s="43"/>
      <c r="I261" s="43"/>
      <c r="J261" s="43"/>
      <c r="K261" s="43"/>
      <c r="L261" s="457"/>
      <c r="M261" s="34"/>
      <c r="N261" s="147"/>
      <c r="O261" s="140"/>
      <c r="P261" s="437"/>
      <c r="Q261" s="438"/>
      <c r="R261" s="439"/>
      <c r="S261" s="360"/>
      <c r="W261" s="674"/>
    </row>
    <row r="262" spans="1:23" ht="3" customHeight="1" thickBot="1" x14ac:dyDescent="0.3">
      <c r="A262" s="1021"/>
      <c r="B262" s="1"/>
      <c r="C262" s="296"/>
      <c r="D262" s="343"/>
      <c r="E262" s="34"/>
      <c r="F262" s="34"/>
      <c r="G262" s="34"/>
      <c r="H262" s="34"/>
      <c r="I262" s="34"/>
      <c r="J262" s="43"/>
      <c r="K262" s="34"/>
      <c r="L262" s="51"/>
      <c r="M262" s="34"/>
      <c r="N262" s="147"/>
      <c r="O262" s="140"/>
      <c r="P262" s="310"/>
      <c r="Q262" s="310"/>
      <c r="R262" s="311"/>
      <c r="S262" s="143"/>
      <c r="W262" s="674"/>
    </row>
    <row r="263" spans="1:23" ht="15" customHeight="1" thickBot="1" x14ac:dyDescent="0.3">
      <c r="A263" s="1021"/>
      <c r="B263" s="1"/>
      <c r="C263" s="296"/>
      <c r="D263" s="343"/>
      <c r="E263" s="34" t="s">
        <v>510</v>
      </c>
      <c r="F263" s="34"/>
      <c r="G263" s="34"/>
      <c r="H263" s="34"/>
      <c r="I263" s="34"/>
      <c r="J263" s="43"/>
      <c r="K263" s="34"/>
      <c r="L263" s="457"/>
      <c r="M263" s="34"/>
      <c r="N263" s="147"/>
      <c r="O263" s="140"/>
      <c r="P263" s="351"/>
      <c r="Q263" s="352"/>
      <c r="R263" s="353"/>
      <c r="S263" s="360"/>
      <c r="W263" s="674"/>
    </row>
    <row r="264" spans="1:23" ht="3" customHeight="1" thickBot="1" x14ac:dyDescent="0.3">
      <c r="A264" s="1021"/>
      <c r="B264" s="1"/>
      <c r="C264" s="296"/>
      <c r="D264" s="343"/>
      <c r="E264" s="34"/>
      <c r="F264" s="34"/>
      <c r="G264" s="34"/>
      <c r="H264" s="34"/>
      <c r="I264" s="34"/>
      <c r="J264" s="43"/>
      <c r="K264" s="34"/>
      <c r="L264" s="51"/>
      <c r="M264" s="34"/>
      <c r="N264" s="147"/>
      <c r="O264" s="140"/>
      <c r="P264" s="351"/>
      <c r="Q264" s="352"/>
      <c r="R264" s="353"/>
      <c r="S264" s="360"/>
      <c r="T264" s="354"/>
      <c r="W264" s="674"/>
    </row>
    <row r="265" spans="1:23" ht="15" customHeight="1" thickBot="1" x14ac:dyDescent="0.3">
      <c r="A265" s="1021"/>
      <c r="B265" s="1"/>
      <c r="C265" s="296"/>
      <c r="D265" s="343"/>
      <c r="E265" s="34" t="s">
        <v>511</v>
      </c>
      <c r="F265" s="34"/>
      <c r="G265" s="34"/>
      <c r="H265" s="34"/>
      <c r="I265" s="34"/>
      <c r="J265" s="43"/>
      <c r="K265" s="34"/>
      <c r="L265" s="457"/>
      <c r="M265" s="34"/>
      <c r="N265" s="147"/>
      <c r="O265" s="140"/>
      <c r="P265" s="351"/>
      <c r="Q265" s="352"/>
      <c r="R265" s="353"/>
      <c r="S265" s="360"/>
      <c r="T265" s="354"/>
      <c r="W265" s="674"/>
    </row>
    <row r="266" spans="1:23" ht="3" customHeight="1" thickBot="1" x14ac:dyDescent="0.3">
      <c r="A266" s="1021"/>
      <c r="B266" s="1"/>
      <c r="C266" s="296"/>
      <c r="D266" s="343"/>
      <c r="E266" s="34"/>
      <c r="F266" s="34"/>
      <c r="G266" s="34"/>
      <c r="H266" s="34"/>
      <c r="I266" s="34"/>
      <c r="J266" s="43"/>
      <c r="K266" s="43"/>
      <c r="L266" s="43"/>
      <c r="M266" s="34"/>
      <c r="N266" s="147"/>
      <c r="O266" s="140"/>
      <c r="P266" s="351"/>
      <c r="Q266" s="352"/>
      <c r="R266" s="353"/>
      <c r="S266" s="360"/>
      <c r="T266" s="354"/>
      <c r="W266" s="674"/>
    </row>
    <row r="267" spans="1:23" ht="15" customHeight="1" thickBot="1" x14ac:dyDescent="0.3">
      <c r="A267" s="1021"/>
      <c r="B267" s="1"/>
      <c r="C267" s="296"/>
      <c r="D267" s="855"/>
      <c r="E267" s="856"/>
      <c r="F267" s="856"/>
      <c r="G267" s="856"/>
      <c r="H267" s="856"/>
      <c r="I267" s="856"/>
      <c r="J267" s="853"/>
      <c r="K267" s="854"/>
      <c r="L267" s="233">
        <f>(L259+L261+L263+L265)/4</f>
        <v>0</v>
      </c>
      <c r="M267" s="34"/>
      <c r="N267" s="147"/>
      <c r="O267" s="140">
        <v>33</v>
      </c>
      <c r="P267" s="981" t="s">
        <v>513</v>
      </c>
      <c r="Q267" s="982"/>
      <c r="R267" s="983"/>
      <c r="S267" s="360">
        <v>5</v>
      </c>
      <c r="T267" s="262">
        <f>IF(L267="",0,IF(L267&lt;=0.05,5,0))</f>
        <v>5</v>
      </c>
      <c r="W267" s="674"/>
    </row>
    <row r="268" spans="1:23" ht="3" customHeight="1" x14ac:dyDescent="0.25">
      <c r="A268" s="1021"/>
      <c r="B268" s="1"/>
      <c r="C268" s="296"/>
      <c r="D268" s="343"/>
      <c r="E268" s="34"/>
      <c r="F268" s="34"/>
      <c r="G268" s="34"/>
      <c r="H268" s="34"/>
      <c r="I268" s="34"/>
      <c r="J268" s="34"/>
      <c r="K268" s="34"/>
      <c r="L268" s="51"/>
      <c r="M268" s="34"/>
      <c r="N268" s="147"/>
      <c r="O268" s="140"/>
      <c r="P268" s="437"/>
      <c r="Q268" s="438"/>
      <c r="R268" s="439"/>
      <c r="S268" s="360"/>
      <c r="T268" s="200"/>
      <c r="W268" s="674"/>
    </row>
    <row r="269" spans="1:23" ht="15" customHeight="1" x14ac:dyDescent="0.25">
      <c r="A269" s="1021"/>
      <c r="B269" s="1"/>
      <c r="C269" s="79">
        <v>34</v>
      </c>
      <c r="D269" s="874" t="s">
        <v>536</v>
      </c>
      <c r="E269" s="1009" t="s">
        <v>471</v>
      </c>
      <c r="F269" s="1009"/>
      <c r="G269" s="1009"/>
      <c r="H269" s="1009"/>
      <c r="I269" s="448"/>
      <c r="J269" s="848" t="s">
        <v>514</v>
      </c>
      <c r="K269" s="849"/>
      <c r="L269" s="848" t="s">
        <v>515</v>
      </c>
      <c r="M269" s="34"/>
      <c r="N269" s="147"/>
      <c r="O269" s="140"/>
      <c r="P269" s="437"/>
      <c r="Q269" s="438"/>
      <c r="R269" s="439"/>
      <c r="S269" s="360"/>
      <c r="T269" s="200"/>
      <c r="U269" s="200"/>
      <c r="V269" s="198"/>
      <c r="W269" s="674"/>
    </row>
    <row r="270" spans="1:23" ht="3" customHeight="1" thickBot="1" x14ac:dyDescent="0.3">
      <c r="A270" s="1021"/>
      <c r="B270" s="1"/>
      <c r="C270" s="79"/>
      <c r="D270" s="297"/>
      <c r="E270" s="43"/>
      <c r="F270" s="43"/>
      <c r="G270" s="43"/>
      <c r="H270" s="43"/>
      <c r="I270" s="43"/>
      <c r="J270" s="43"/>
      <c r="K270" s="43"/>
      <c r="L270" s="43"/>
      <c r="M270" s="34"/>
      <c r="N270" s="147"/>
      <c r="O270" s="140"/>
      <c r="P270" s="437"/>
      <c r="Q270" s="438"/>
      <c r="R270" s="439"/>
      <c r="S270" s="360"/>
      <c r="T270" s="200"/>
      <c r="U270" s="200"/>
      <c r="V270" s="198"/>
      <c r="W270" s="674"/>
    </row>
    <row r="271" spans="1:23" ht="15" customHeight="1" thickBot="1" x14ac:dyDescent="0.3">
      <c r="A271" s="1021"/>
      <c r="B271" s="1"/>
      <c r="C271" s="79"/>
      <c r="D271" s="297"/>
      <c r="E271" s="43" t="s">
        <v>516</v>
      </c>
      <c r="F271" s="43"/>
      <c r="G271" s="43"/>
      <c r="H271" s="43"/>
      <c r="I271" s="43"/>
      <c r="J271" s="457"/>
      <c r="K271" s="43"/>
      <c r="L271" s="457"/>
      <c r="M271" s="34"/>
      <c r="N271" s="147"/>
      <c r="O271" s="140"/>
      <c r="P271" s="437"/>
      <c r="Q271" s="438"/>
      <c r="R271" s="439"/>
      <c r="S271" s="360"/>
      <c r="T271" s="200"/>
      <c r="U271" s="200"/>
      <c r="V271" s="198"/>
      <c r="W271" s="674"/>
    </row>
    <row r="272" spans="1:23" ht="3" customHeight="1" thickBot="1" x14ac:dyDescent="0.3">
      <c r="A272" s="1021"/>
      <c r="B272" s="1"/>
      <c r="C272" s="79"/>
      <c r="D272" s="297"/>
      <c r="E272" s="43"/>
      <c r="F272" s="43"/>
      <c r="G272" s="43"/>
      <c r="H272" s="43"/>
      <c r="I272" s="43"/>
      <c r="J272" s="43"/>
      <c r="K272" s="43"/>
      <c r="L272" s="43"/>
      <c r="M272" s="34"/>
      <c r="N272" s="147"/>
      <c r="O272" s="140"/>
      <c r="P272" s="437"/>
      <c r="Q272" s="438"/>
      <c r="R272" s="439"/>
      <c r="S272" s="360"/>
      <c r="T272" s="200"/>
      <c r="U272" s="200"/>
      <c r="V272" s="198"/>
      <c r="W272" s="674"/>
    </row>
    <row r="273" spans="1:23" ht="15" customHeight="1" thickBot="1" x14ac:dyDescent="0.3">
      <c r="A273" s="1021"/>
      <c r="B273" s="1"/>
      <c r="C273" s="79"/>
      <c r="D273" s="297"/>
      <c r="E273" s="43" t="s">
        <v>517</v>
      </c>
      <c r="F273" s="43"/>
      <c r="G273" s="43"/>
      <c r="H273" s="43"/>
      <c r="I273" s="43"/>
      <c r="J273" s="457"/>
      <c r="K273" s="43"/>
      <c r="L273" s="457"/>
      <c r="M273" s="34"/>
      <c r="N273" s="147"/>
      <c r="O273" s="140"/>
      <c r="P273" s="437"/>
      <c r="Q273" s="438"/>
      <c r="R273" s="439"/>
      <c r="S273" s="360"/>
      <c r="T273" s="200"/>
      <c r="U273" s="200"/>
      <c r="V273" s="198"/>
      <c r="W273" s="674"/>
    </row>
    <row r="274" spans="1:23" ht="3" customHeight="1" thickBot="1" x14ac:dyDescent="0.3">
      <c r="A274" s="1021"/>
      <c r="B274" s="1"/>
      <c r="C274" s="79"/>
      <c r="D274" s="297"/>
      <c r="E274" s="43"/>
      <c r="F274" s="43"/>
      <c r="G274" s="43"/>
      <c r="H274" s="43"/>
      <c r="I274" s="43"/>
      <c r="J274" s="43"/>
      <c r="K274" s="43"/>
      <c r="L274" s="43"/>
      <c r="M274" s="34"/>
      <c r="N274" s="147"/>
      <c r="O274" s="140"/>
      <c r="P274" s="437"/>
      <c r="Q274" s="438"/>
      <c r="R274" s="439"/>
      <c r="S274" s="360"/>
      <c r="T274" s="200"/>
      <c r="U274" s="200"/>
      <c r="V274" s="198"/>
      <c r="W274" s="674"/>
    </row>
    <row r="275" spans="1:23" ht="15" customHeight="1" thickBot="1" x14ac:dyDescent="0.3">
      <c r="A275" s="1021"/>
      <c r="B275" s="1"/>
      <c r="C275" s="79"/>
      <c r="D275" s="297"/>
      <c r="E275" s="43" t="s">
        <v>518</v>
      </c>
      <c r="F275" s="43"/>
      <c r="G275" s="43"/>
      <c r="H275" s="43"/>
      <c r="I275" s="43"/>
      <c r="J275" s="457"/>
      <c r="K275" s="43"/>
      <c r="L275" s="457"/>
      <c r="M275" s="34"/>
      <c r="N275" s="147"/>
      <c r="O275" s="140"/>
      <c r="P275" s="437"/>
      <c r="Q275" s="438"/>
      <c r="R275" s="439"/>
      <c r="S275" s="360"/>
      <c r="T275" s="200"/>
      <c r="U275" s="200"/>
      <c r="V275" s="198"/>
      <c r="W275" s="674"/>
    </row>
    <row r="276" spans="1:23" ht="3" customHeight="1" thickBot="1" x14ac:dyDescent="0.3">
      <c r="A276" s="1021"/>
      <c r="B276" s="1"/>
      <c r="C276" s="79"/>
      <c r="D276" s="297"/>
      <c r="E276" s="43"/>
      <c r="F276" s="43"/>
      <c r="G276" s="43"/>
      <c r="H276" s="43"/>
      <c r="I276" s="43"/>
      <c r="J276" s="43"/>
      <c r="K276" s="43"/>
      <c r="L276" s="43"/>
      <c r="M276" s="34"/>
      <c r="N276" s="147"/>
      <c r="O276" s="140"/>
      <c r="P276" s="437"/>
      <c r="Q276" s="438"/>
      <c r="R276" s="439"/>
      <c r="S276" s="360"/>
      <c r="T276" s="200"/>
      <c r="U276" s="200"/>
      <c r="V276" s="198"/>
      <c r="W276" s="674"/>
    </row>
    <row r="277" spans="1:23" ht="15" customHeight="1" thickBot="1" x14ac:dyDescent="0.3">
      <c r="A277" s="1021"/>
      <c r="B277" s="1"/>
      <c r="C277" s="79"/>
      <c r="D277" s="297"/>
      <c r="E277" s="43" t="s">
        <v>519</v>
      </c>
      <c r="F277" s="43"/>
      <c r="G277" s="43"/>
      <c r="H277" s="43"/>
      <c r="I277" s="43"/>
      <c r="J277" s="457"/>
      <c r="K277" s="43"/>
      <c r="L277" s="457"/>
      <c r="M277" s="34"/>
      <c r="N277" s="147"/>
      <c r="O277" s="140"/>
      <c r="P277" s="437"/>
      <c r="Q277" s="438"/>
      <c r="R277" s="439"/>
      <c r="S277" s="360"/>
      <c r="T277" s="200"/>
      <c r="U277" s="200"/>
      <c r="V277" s="198"/>
      <c r="W277" s="674"/>
    </row>
    <row r="278" spans="1:23" ht="3" customHeight="1" thickBot="1" x14ac:dyDescent="0.3">
      <c r="A278" s="1021"/>
      <c r="B278" s="1"/>
      <c r="C278" s="79"/>
      <c r="D278" s="297"/>
      <c r="E278" s="43"/>
      <c r="F278" s="43"/>
      <c r="G278" s="43"/>
      <c r="H278" s="43"/>
      <c r="I278" s="43"/>
      <c r="J278" s="43"/>
      <c r="K278" s="43"/>
      <c r="L278" s="43"/>
      <c r="M278" s="34"/>
      <c r="N278" s="147"/>
      <c r="O278" s="140"/>
      <c r="P278" s="437"/>
      <c r="Q278" s="438"/>
      <c r="R278" s="439"/>
      <c r="S278" s="360"/>
      <c r="T278" s="200"/>
      <c r="U278" s="200"/>
      <c r="V278" s="198"/>
      <c r="W278" s="674"/>
    </row>
    <row r="279" spans="1:23" ht="15" customHeight="1" thickBot="1" x14ac:dyDescent="0.3">
      <c r="A279" s="1021"/>
      <c r="B279" s="1"/>
      <c r="C279" s="79"/>
      <c r="D279" s="857"/>
      <c r="E279" s="853" t="s">
        <v>520</v>
      </c>
      <c r="F279" s="853"/>
      <c r="G279" s="853"/>
      <c r="H279" s="853"/>
      <c r="I279" s="854"/>
      <c r="J279" s="457"/>
      <c r="K279" s="43"/>
      <c r="L279" s="457"/>
      <c r="M279" s="34"/>
      <c r="N279" s="147"/>
      <c r="O279" s="140"/>
      <c r="P279" s="437"/>
      <c r="Q279" s="438"/>
      <c r="R279" s="439"/>
      <c r="S279" s="360"/>
      <c r="T279" s="200"/>
      <c r="U279" s="200"/>
      <c r="V279" s="198"/>
      <c r="W279" s="674"/>
    </row>
    <row r="280" spans="1:23" ht="15" customHeight="1" thickBot="1" x14ac:dyDescent="0.3">
      <c r="A280" s="1021"/>
      <c r="B280" s="1"/>
      <c r="C280" s="292"/>
      <c r="D280" s="76"/>
      <c r="E280" s="458"/>
      <c r="F280" s="101"/>
      <c r="G280" s="459"/>
      <c r="H280" s="57"/>
      <c r="I280" s="57"/>
      <c r="J280" s="57"/>
      <c r="K280" s="57"/>
      <c r="L280" s="202"/>
      <c r="M280" s="62"/>
      <c r="N280" s="147"/>
      <c r="O280" s="140"/>
      <c r="P280" s="460"/>
      <c r="Q280" s="310"/>
      <c r="R280" s="311"/>
      <c r="S280" s="360"/>
      <c r="T280" s="360"/>
      <c r="U280" s="200"/>
      <c r="V280" s="198"/>
      <c r="W280" s="674"/>
    </row>
    <row r="281" spans="1:23" ht="20.100000000000001" customHeight="1" thickBot="1" x14ac:dyDescent="0.3">
      <c r="A281" s="1021"/>
      <c r="B281" s="62"/>
      <c r="C281" s="426" t="s">
        <v>194</v>
      </c>
      <c r="D281" s="326"/>
      <c r="E281" s="326"/>
      <c r="F281" s="326"/>
      <c r="G281" s="326"/>
      <c r="H281" s="326"/>
      <c r="I281" s="326"/>
      <c r="J281" s="326"/>
      <c r="K281" s="326"/>
      <c r="L281" s="216"/>
      <c r="M281" s="34"/>
      <c r="N281" s="147"/>
      <c r="O281" s="427" t="s">
        <v>195</v>
      </c>
      <c r="P281" s="326"/>
      <c r="Q281" s="326"/>
      <c r="R281" s="428"/>
      <c r="S281" s="329"/>
      <c r="T281" s="790">
        <f>T284+T291+T293+T295+T298+T302+T309+T312</f>
        <v>3</v>
      </c>
      <c r="U281" s="200"/>
      <c r="W281" s="675"/>
    </row>
    <row r="282" spans="1:23" ht="3" customHeight="1" x14ac:dyDescent="0.25">
      <c r="A282" s="1021"/>
      <c r="B282" s="62"/>
      <c r="C282" s="396"/>
      <c r="D282" s="34"/>
      <c r="E282" s="34"/>
      <c r="F282" s="34"/>
      <c r="G282" s="34"/>
      <c r="H282" s="34"/>
      <c r="I282" s="34"/>
      <c r="J282" s="34"/>
      <c r="K282" s="34"/>
      <c r="L282" s="51"/>
      <c r="M282" s="34"/>
      <c r="N282" s="147"/>
      <c r="O282" s="140"/>
      <c r="R282" s="142"/>
      <c r="S282" s="143"/>
      <c r="T282" s="313"/>
      <c r="U282" s="200"/>
      <c r="V282" s="310"/>
      <c r="W282" s="674"/>
    </row>
    <row r="283" spans="1:23" ht="15" customHeight="1" thickBot="1" x14ac:dyDescent="0.3">
      <c r="A283" s="1021"/>
      <c r="B283" s="62"/>
      <c r="C283" s="796">
        <v>35</v>
      </c>
      <c r="D283" s="871" t="s">
        <v>196</v>
      </c>
      <c r="E283" s="34" t="s">
        <v>197</v>
      </c>
      <c r="F283" s="34"/>
      <c r="G283" s="34"/>
      <c r="H283" s="34"/>
      <c r="I283" s="34"/>
      <c r="J283" s="51" t="s">
        <v>198</v>
      </c>
      <c r="K283" s="34"/>
      <c r="L283" s="51" t="s">
        <v>199</v>
      </c>
      <c r="M283" s="34"/>
      <c r="N283" s="147"/>
      <c r="O283" s="178"/>
      <c r="P283" s="340"/>
      <c r="R283" s="142"/>
      <c r="S283" s="143"/>
      <c r="T283" s="313"/>
      <c r="U283" s="200"/>
      <c r="W283" s="674"/>
    </row>
    <row r="284" spans="1:23" ht="15" customHeight="1" thickBot="1" x14ac:dyDescent="0.3">
      <c r="A284" s="1021"/>
      <c r="B284" s="62"/>
      <c r="C284" s="431"/>
      <c r="D284" s="401"/>
      <c r="E284" s="461" t="s">
        <v>200</v>
      </c>
      <c r="F284" s="401"/>
      <c r="G284" s="31" t="s">
        <v>201</v>
      </c>
      <c r="H284" s="31"/>
      <c r="I284" s="31"/>
      <c r="J284" s="65"/>
      <c r="K284" s="462"/>
      <c r="L284" s="463">
        <f>J284/365</f>
        <v>0</v>
      </c>
      <c r="M284" s="34"/>
      <c r="N284" s="147"/>
      <c r="O284" s="464">
        <v>35</v>
      </c>
      <c r="P284" s="990" t="s">
        <v>167</v>
      </c>
      <c r="Q284" s="991"/>
      <c r="R284" s="992"/>
      <c r="S284" s="143">
        <v>3</v>
      </c>
      <c r="T284" s="262">
        <f>IF(J284="",0,IF(G8="PSH",IF(J284&gt;2000,1,IF(J284&gt;=1000,2,IF(J284&lt;1000,3,0))),IF(J284&gt;548,1,IF(J284&gt;=366,2,IF(J284&lt;366,3,0)))))</f>
        <v>0</v>
      </c>
      <c r="U284" s="200"/>
      <c r="W284" s="674"/>
    </row>
    <row r="285" spans="1:23" ht="3" customHeight="1" thickBot="1" x14ac:dyDescent="0.3">
      <c r="A285" s="1021"/>
      <c r="B285" s="62"/>
      <c r="C285" s="431"/>
      <c r="D285" s="347"/>
      <c r="E285" s="347"/>
      <c r="F285" s="34"/>
      <c r="G285" s="34"/>
      <c r="H285" s="34"/>
      <c r="I285" s="34"/>
      <c r="J285" s="50"/>
      <c r="K285" s="462"/>
      <c r="L285" s="50"/>
      <c r="M285" s="34"/>
      <c r="N285" s="147"/>
      <c r="O285" s="465"/>
      <c r="P285" s="310"/>
      <c r="Q285" s="310"/>
      <c r="R285" s="311"/>
      <c r="S285" s="143"/>
      <c r="T285" s="144"/>
      <c r="U285" s="200"/>
      <c r="W285" s="674"/>
    </row>
    <row r="286" spans="1:23" ht="15" customHeight="1" thickBot="1" x14ac:dyDescent="0.3">
      <c r="A286" s="1021"/>
      <c r="B286" s="62"/>
      <c r="C286" s="431"/>
      <c r="D286" s="347"/>
      <c r="E286" s="347"/>
      <c r="F286" s="347"/>
      <c r="G286" s="31" t="s">
        <v>398</v>
      </c>
      <c r="H286" s="31"/>
      <c r="I286" s="31"/>
      <c r="J286" s="65"/>
      <c r="K286" s="462"/>
      <c r="L286" s="463">
        <f>J286/365</f>
        <v>0</v>
      </c>
      <c r="M286" s="34"/>
      <c r="N286" s="147"/>
      <c r="O286" s="464"/>
      <c r="P286" s="1022" t="s">
        <v>168</v>
      </c>
      <c r="Q286" s="1023"/>
      <c r="R286" s="1024"/>
      <c r="S286" s="143"/>
      <c r="T286" s="299"/>
      <c r="U286" s="200"/>
      <c r="W286" s="674"/>
    </row>
    <row r="287" spans="1:23" ht="3" customHeight="1" x14ac:dyDescent="0.25">
      <c r="A287" s="1021"/>
      <c r="B287" s="62"/>
      <c r="C287" s="431"/>
      <c r="D287" s="347"/>
      <c r="E287" s="34"/>
      <c r="F287" s="34"/>
      <c r="G287" s="34"/>
      <c r="H287" s="34"/>
      <c r="I287" s="34"/>
      <c r="J287" s="34"/>
      <c r="K287" s="34"/>
      <c r="L287" s="51"/>
      <c r="M287" s="34"/>
      <c r="N287" s="147"/>
      <c r="O287" s="465"/>
      <c r="P287" s="310"/>
      <c r="Q287" s="310"/>
      <c r="R287" s="311"/>
      <c r="S287" s="143"/>
      <c r="T287" s="144"/>
      <c r="W287" s="674"/>
    </row>
    <row r="288" spans="1:23" ht="15" customHeight="1" thickBot="1" x14ac:dyDescent="0.3">
      <c r="A288" s="1021"/>
      <c r="B288" s="62"/>
      <c r="C288" s="431"/>
      <c r="D288" s="347"/>
      <c r="E288" s="364"/>
      <c r="F288" s="34"/>
      <c r="G288" s="34"/>
      <c r="H288" s="34"/>
      <c r="I288" s="34"/>
      <c r="J288" s="51" t="s">
        <v>154</v>
      </c>
      <c r="K288" s="34"/>
      <c r="L288" s="51" t="s">
        <v>157</v>
      </c>
      <c r="M288" s="34"/>
      <c r="N288" s="147"/>
      <c r="O288" s="465"/>
      <c r="R288" s="142"/>
      <c r="S288" s="143"/>
      <c r="T288" s="144"/>
      <c r="W288" s="674"/>
    </row>
    <row r="289" spans="1:23" ht="15" customHeight="1" thickBot="1" x14ac:dyDescent="0.3">
      <c r="A289" s="1021"/>
      <c r="B289" s="62"/>
      <c r="C289" s="796" t="s">
        <v>454</v>
      </c>
      <c r="D289" s="871" t="s">
        <v>202</v>
      </c>
      <c r="E289" s="466" t="s">
        <v>203</v>
      </c>
      <c r="F289" s="31"/>
      <c r="G289" s="31"/>
      <c r="H289" s="31"/>
      <c r="I289" s="307"/>
      <c r="J289" s="467"/>
      <c r="K289" s="462"/>
      <c r="L289" s="468">
        <f>IFERROR(J289/L58,0)</f>
        <v>0</v>
      </c>
      <c r="M289" s="34"/>
      <c r="N289" s="147"/>
      <c r="O289" s="465"/>
      <c r="P289" s="434"/>
      <c r="Q289" s="435"/>
      <c r="R289" s="436"/>
      <c r="S289" s="360"/>
      <c r="T289" s="354"/>
      <c r="W289" s="674"/>
    </row>
    <row r="290" spans="1:23" ht="3" customHeight="1" thickBot="1" x14ac:dyDescent="0.3">
      <c r="A290" s="1021"/>
      <c r="B290" s="62"/>
      <c r="C290" s="431"/>
      <c r="D290" s="347"/>
      <c r="E290" s="364"/>
      <c r="F290" s="34"/>
      <c r="G290" s="34"/>
      <c r="H290" s="34"/>
      <c r="I290" s="34"/>
      <c r="J290" s="51"/>
      <c r="K290" s="34"/>
      <c r="L290" s="51"/>
      <c r="M290" s="34"/>
      <c r="N290" s="147"/>
      <c r="O290" s="465"/>
      <c r="P290" s="434"/>
      <c r="Q290" s="435"/>
      <c r="R290" s="436"/>
      <c r="S290" s="360"/>
      <c r="T290" s="354"/>
      <c r="W290" s="674"/>
    </row>
    <row r="291" spans="1:23" s="470" customFormat="1" ht="15" customHeight="1" thickBot="1" x14ac:dyDescent="0.3">
      <c r="A291" s="1021"/>
      <c r="B291" s="469"/>
      <c r="C291" s="793" t="s">
        <v>455</v>
      </c>
      <c r="D291" s="875" t="s">
        <v>202</v>
      </c>
      <c r="E291" s="103" t="s">
        <v>204</v>
      </c>
      <c r="F291" s="103"/>
      <c r="G291" s="103"/>
      <c r="H291" s="103"/>
      <c r="I291" s="104"/>
      <c r="J291" s="467"/>
      <c r="K291" s="462"/>
      <c r="L291" s="468">
        <f>IFERROR(J291/(L58-J289),0)</f>
        <v>0</v>
      </c>
      <c r="M291" s="462"/>
      <c r="N291" s="147"/>
      <c r="O291" s="450">
        <v>36</v>
      </c>
      <c r="P291" s="1025" t="s">
        <v>123</v>
      </c>
      <c r="Q291" s="1023"/>
      <c r="R291" s="1024"/>
      <c r="S291" s="360">
        <v>8</v>
      </c>
      <c r="T291" s="262">
        <f>IF(L291&gt;=0.9,8,IF(L291&gt;=0.8,6,IF(L291&gt;=0.7,4,IF(L291&gt;=0.6,2,0))))</f>
        <v>0</v>
      </c>
      <c r="U291" s="299"/>
      <c r="W291" s="677"/>
    </row>
    <row r="292" spans="1:23" s="470" customFormat="1" ht="3" customHeight="1" thickBot="1" x14ac:dyDescent="0.3">
      <c r="A292" s="1021"/>
      <c r="B292" s="469"/>
      <c r="C292" s="431"/>
      <c r="D292" s="876"/>
      <c r="E292" s="462"/>
      <c r="F292" s="462"/>
      <c r="G292" s="462"/>
      <c r="H292" s="462"/>
      <c r="I292" s="462"/>
      <c r="J292" s="471"/>
      <c r="K292" s="462"/>
      <c r="L292" s="472"/>
      <c r="M292" s="462"/>
      <c r="N292" s="147"/>
      <c r="O292" s="465"/>
      <c r="P292" s="473"/>
      <c r="Q292" s="473"/>
      <c r="R292" s="474"/>
      <c r="S292" s="143"/>
      <c r="T292" s="475"/>
      <c r="U292" s="141"/>
      <c r="W292" s="677"/>
    </row>
    <row r="293" spans="1:23" s="470" customFormat="1" ht="15" customHeight="1" thickBot="1" x14ac:dyDescent="0.3">
      <c r="A293" s="1021"/>
      <c r="B293" s="476"/>
      <c r="C293" s="796">
        <v>37</v>
      </c>
      <c r="D293" s="875" t="s">
        <v>205</v>
      </c>
      <c r="E293" s="103" t="s">
        <v>206</v>
      </c>
      <c r="F293" s="103"/>
      <c r="G293" s="103"/>
      <c r="H293" s="103"/>
      <c r="I293" s="104"/>
      <c r="J293" s="467"/>
      <c r="K293" s="462"/>
      <c r="L293" s="468">
        <f>IFERROR(J293/(L58-J289),0)</f>
        <v>0</v>
      </c>
      <c r="M293" s="462"/>
      <c r="N293" s="147"/>
      <c r="O293" s="464">
        <v>37</v>
      </c>
      <c r="P293" s="477" t="s">
        <v>167</v>
      </c>
      <c r="Q293" s="1026" t="s">
        <v>168</v>
      </c>
      <c r="R293" s="1024"/>
      <c r="S293" s="143">
        <v>4</v>
      </c>
      <c r="T293" s="262">
        <f>IF(G8="PSH",IF(L293&gt;=0.5,4,IF(L293&gt;=0.35,3,IF(L293&gt;=0.2,2,IF(L293&gt;=0.1,1,0)))),IF(L293&gt;=0.8,4,IF(L293&gt;=0.6,3,IF(L293&gt;=0.4,2,IF(L293&gt;=0.2,1,0)))))</f>
        <v>0</v>
      </c>
      <c r="U293" s="478"/>
      <c r="W293" s="677"/>
    </row>
    <row r="294" spans="1:23" s="470" customFormat="1" ht="3" customHeight="1" thickBot="1" x14ac:dyDescent="0.3">
      <c r="A294" s="1021"/>
      <c r="B294" s="469"/>
      <c r="C294" s="799"/>
      <c r="D294" s="876"/>
      <c r="E294" s="462"/>
      <c r="F294" s="462"/>
      <c r="G294" s="462"/>
      <c r="H294" s="462"/>
      <c r="I294" s="462"/>
      <c r="J294" s="471"/>
      <c r="K294" s="462"/>
      <c r="L294" s="472"/>
      <c r="M294" s="462"/>
      <c r="N294" s="147"/>
      <c r="O294" s="479"/>
      <c r="P294" s="480"/>
      <c r="Q294" s="480"/>
      <c r="R294" s="481"/>
      <c r="S294" s="143"/>
      <c r="T294" s="475"/>
      <c r="W294" s="677"/>
    </row>
    <row r="295" spans="1:23" s="470" customFormat="1" ht="15" customHeight="1" thickBot="1" x14ac:dyDescent="0.3">
      <c r="A295" s="1021"/>
      <c r="B295" s="469"/>
      <c r="C295" s="799">
        <v>38</v>
      </c>
      <c r="D295" s="875" t="s">
        <v>472</v>
      </c>
      <c r="E295" s="103" t="s">
        <v>207</v>
      </c>
      <c r="F295" s="103"/>
      <c r="G295" s="103"/>
      <c r="H295" s="103"/>
      <c r="I295" s="104"/>
      <c r="J295" s="467"/>
      <c r="K295" s="462"/>
      <c r="L295" s="468">
        <f>IFERROR(J295/(L58-J289),0)</f>
        <v>0</v>
      </c>
      <c r="M295" s="462"/>
      <c r="N295" s="147"/>
      <c r="O295" s="479">
        <v>38</v>
      </c>
      <c r="P295" s="1025" t="s">
        <v>123</v>
      </c>
      <c r="Q295" s="1023"/>
      <c r="R295" s="1024"/>
      <c r="S295" s="360">
        <v>4</v>
      </c>
      <c r="T295" s="262">
        <f>IF(L295&gt;=0.8,4,IF(L295&gt;=0.6,3,IF(L295&gt;=0.4,2,IF(L295&gt;=0.2,1,0))))</f>
        <v>0</v>
      </c>
      <c r="U295" s="299"/>
      <c r="W295" s="677"/>
    </row>
    <row r="296" spans="1:23" s="470" customFormat="1" ht="3" customHeight="1" x14ac:dyDescent="0.25">
      <c r="A296" s="1021"/>
      <c r="B296" s="469"/>
      <c r="C296" s="799"/>
      <c r="D296" s="876"/>
      <c r="E296" s="462"/>
      <c r="F296" s="462"/>
      <c r="G296" s="462"/>
      <c r="H296" s="462"/>
      <c r="I296" s="462"/>
      <c r="J296" s="471"/>
      <c r="K296" s="462"/>
      <c r="L296" s="472"/>
      <c r="M296" s="462"/>
      <c r="N296" s="147"/>
      <c r="O296" s="479">
        <v>34</v>
      </c>
      <c r="P296" s="482"/>
      <c r="Q296" s="482"/>
      <c r="R296" s="482"/>
      <c r="S296" s="143"/>
      <c r="T296" s="483"/>
      <c r="U296" s="141"/>
      <c r="W296" s="677"/>
    </row>
    <row r="297" spans="1:23" s="470" customFormat="1" ht="15" customHeight="1" thickBot="1" x14ac:dyDescent="0.3">
      <c r="A297" s="1021"/>
      <c r="B297" s="469"/>
      <c r="C297" s="799">
        <v>39</v>
      </c>
      <c r="D297" s="1027" t="s">
        <v>631</v>
      </c>
      <c r="E297" s="1029" t="s">
        <v>208</v>
      </c>
      <c r="F297" s="1029"/>
      <c r="G297" s="1029"/>
      <c r="H297" s="1029"/>
      <c r="I297" s="1029"/>
      <c r="J297" s="484"/>
      <c r="K297" s="34"/>
      <c r="L297" s="51"/>
      <c r="M297" s="462"/>
      <c r="N297" s="147"/>
      <c r="W297" s="677"/>
    </row>
    <row r="298" spans="1:23" s="470" customFormat="1" ht="15" customHeight="1" thickBot="1" x14ac:dyDescent="0.3">
      <c r="A298" s="1021"/>
      <c r="B298" s="469"/>
      <c r="C298" s="799"/>
      <c r="D298" s="1028"/>
      <c r="E298" s="1030"/>
      <c r="F298" s="1030"/>
      <c r="G298" s="1030"/>
      <c r="H298" s="1030"/>
      <c r="I298" s="1030"/>
      <c r="J298" s="467"/>
      <c r="K298" s="462"/>
      <c r="L298" s="468">
        <f>IFERROR(J298/L58,0)</f>
        <v>0</v>
      </c>
      <c r="M298" s="462"/>
      <c r="N298" s="147"/>
      <c r="O298" s="479">
        <v>39</v>
      </c>
      <c r="P298" s="1025" t="s">
        <v>123</v>
      </c>
      <c r="Q298" s="1023"/>
      <c r="R298" s="1024"/>
      <c r="S298" s="360">
        <v>4</v>
      </c>
      <c r="T298" s="262">
        <f>IF(L298&gt;=0.9,4,IF(L298&gt;=0.8,3,IF(L298&gt;=0.7,2,IF(L298&gt;=0.6,1,0))))</f>
        <v>0</v>
      </c>
      <c r="U298" s="299"/>
      <c r="W298" s="677"/>
    </row>
    <row r="299" spans="1:23" s="470" customFormat="1" ht="3" customHeight="1" thickBot="1" x14ac:dyDescent="0.3">
      <c r="A299" s="1021"/>
      <c r="B299" s="469"/>
      <c r="C299" s="799"/>
      <c r="D299" s="876"/>
      <c r="E299" s="462"/>
      <c r="F299" s="462"/>
      <c r="G299" s="462"/>
      <c r="H299" s="462"/>
      <c r="I299" s="462"/>
      <c r="J299" s="471"/>
      <c r="K299" s="462"/>
      <c r="L299" s="472"/>
      <c r="M299" s="462"/>
      <c r="N299" s="147"/>
      <c r="O299" s="479"/>
      <c r="P299" s="473"/>
      <c r="Q299" s="473"/>
      <c r="R299" s="473"/>
      <c r="S299" s="143"/>
      <c r="T299" s="485"/>
      <c r="W299" s="677"/>
    </row>
    <row r="300" spans="1:23" s="470" customFormat="1" ht="15" customHeight="1" thickBot="1" x14ac:dyDescent="0.3">
      <c r="A300" s="1021"/>
      <c r="B300" s="469"/>
      <c r="C300" s="799">
        <v>40</v>
      </c>
      <c r="D300" s="877" t="s">
        <v>164</v>
      </c>
      <c r="E300" s="102" t="s">
        <v>632</v>
      </c>
      <c r="F300" s="103"/>
      <c r="G300" s="103"/>
      <c r="H300" s="103"/>
      <c r="I300" s="104"/>
      <c r="J300" s="467"/>
      <c r="K300" s="462"/>
      <c r="L300" s="468">
        <f>IFERROR(J300/L58,0)</f>
        <v>0</v>
      </c>
      <c r="M300" s="462"/>
      <c r="N300" s="147"/>
      <c r="O300" s="479"/>
      <c r="P300" s="473"/>
      <c r="Q300" s="473"/>
      <c r="R300" s="473"/>
      <c r="S300" s="143"/>
      <c r="T300" s="485"/>
      <c r="W300" s="677"/>
    </row>
    <row r="301" spans="1:23" s="470" customFormat="1" ht="3" customHeight="1" thickBot="1" x14ac:dyDescent="0.3">
      <c r="A301" s="1021"/>
      <c r="B301" s="469"/>
      <c r="C301" s="799"/>
      <c r="D301" s="876"/>
      <c r="E301" s="462"/>
      <c r="F301" s="462"/>
      <c r="G301" s="462"/>
      <c r="H301" s="462"/>
      <c r="I301" s="462"/>
      <c r="J301" s="471"/>
      <c r="K301" s="462"/>
      <c r="L301" s="472"/>
      <c r="M301" s="462"/>
      <c r="N301" s="147"/>
      <c r="O301" s="479"/>
      <c r="P301" s="473"/>
      <c r="Q301" s="473"/>
      <c r="R301" s="473"/>
      <c r="S301" s="143"/>
      <c r="T301" s="485"/>
      <c r="W301" s="677"/>
    </row>
    <row r="302" spans="1:23" s="470" customFormat="1" ht="15" customHeight="1" thickBot="1" x14ac:dyDescent="0.3">
      <c r="A302" s="1021"/>
      <c r="B302" s="476"/>
      <c r="C302" s="799" t="s">
        <v>456</v>
      </c>
      <c r="D302" s="877" t="s">
        <v>406</v>
      </c>
      <c r="E302" s="486" t="s">
        <v>633</v>
      </c>
      <c r="F302" s="487"/>
      <c r="G302" s="487"/>
      <c r="H302" s="487"/>
      <c r="I302" s="488"/>
      <c r="J302" s="467"/>
      <c r="K302" s="476"/>
      <c r="L302" s="468">
        <f>IFERROR(J302/J300,0)</f>
        <v>0</v>
      </c>
      <c r="M302" s="469"/>
      <c r="N302" s="147"/>
      <c r="O302" s="479"/>
      <c r="P302" s="473"/>
      <c r="Q302" s="473"/>
      <c r="R302" s="473"/>
      <c r="S302" s="143"/>
      <c r="T302" s="143"/>
      <c r="U302" s="299"/>
      <c r="W302" s="677"/>
    </row>
    <row r="303" spans="1:23" s="470" customFormat="1" ht="3" customHeight="1" x14ac:dyDescent="0.25">
      <c r="A303" s="1021"/>
      <c r="B303" s="476"/>
      <c r="C303" s="799"/>
      <c r="D303" s="878"/>
      <c r="E303" s="489"/>
      <c r="F303" s="490"/>
      <c r="G303" s="490"/>
      <c r="H303" s="490"/>
      <c r="I303" s="490"/>
      <c r="J303" s="490"/>
      <c r="K303" s="490"/>
      <c r="L303" s="491"/>
      <c r="M303" s="469"/>
      <c r="N303" s="147"/>
      <c r="O303" s="485"/>
      <c r="P303" s="782"/>
      <c r="Q303" s="783"/>
      <c r="R303" s="784"/>
      <c r="S303" s="143"/>
      <c r="T303" s="143"/>
      <c r="U303" s="299"/>
      <c r="W303" s="677"/>
    </row>
    <row r="304" spans="1:23" s="470" customFormat="1" ht="15" customHeight="1" thickBot="1" x14ac:dyDescent="0.3">
      <c r="A304" s="1021"/>
      <c r="B304" s="476"/>
      <c r="C304" s="799" t="s">
        <v>457</v>
      </c>
      <c r="D304" s="877" t="s">
        <v>406</v>
      </c>
      <c r="E304" s="929" t="s">
        <v>634</v>
      </c>
      <c r="F304" s="930"/>
      <c r="G304" s="930"/>
      <c r="H304" s="930"/>
      <c r="I304" s="490"/>
      <c r="J304" s="484"/>
      <c r="K304" s="34"/>
      <c r="L304" s="51"/>
      <c r="M304" s="469"/>
      <c r="N304" s="147"/>
      <c r="O304" s="815"/>
      <c r="Q304" s="783"/>
      <c r="R304" s="784"/>
      <c r="S304" s="143"/>
      <c r="T304" s="143"/>
      <c r="U304" s="299"/>
      <c r="W304" s="677"/>
    </row>
    <row r="305" spans="1:23" s="470" customFormat="1" ht="15" customHeight="1" thickBot="1" x14ac:dyDescent="0.3">
      <c r="A305" s="1021"/>
      <c r="B305" s="476"/>
      <c r="C305" s="799"/>
      <c r="D305" s="878"/>
      <c r="E305" s="979"/>
      <c r="F305" s="980"/>
      <c r="G305" s="980"/>
      <c r="H305" s="980"/>
      <c r="I305" s="491"/>
      <c r="J305" s="467"/>
      <c r="K305" s="476"/>
      <c r="L305" s="468">
        <f>IFERROR(J305/J302,0)</f>
        <v>0</v>
      </c>
      <c r="M305" s="469"/>
      <c r="N305" s="147"/>
      <c r="O305" s="485"/>
      <c r="P305" s="782"/>
      <c r="Q305" s="783"/>
      <c r="R305" s="784"/>
      <c r="S305" s="143"/>
      <c r="T305" s="143"/>
      <c r="U305" s="299"/>
      <c r="W305" s="677"/>
    </row>
    <row r="306" spans="1:23" s="470" customFormat="1" ht="3" customHeight="1" thickBot="1" x14ac:dyDescent="0.3">
      <c r="A306" s="1021"/>
      <c r="B306" s="476"/>
      <c r="C306" s="799"/>
      <c r="D306" s="69"/>
      <c r="E306" s="489"/>
      <c r="F306" s="490"/>
      <c r="G306" s="490"/>
      <c r="H306" s="490"/>
      <c r="I306" s="490"/>
      <c r="J306" s="490"/>
      <c r="K306" s="490"/>
      <c r="L306" s="491"/>
      <c r="M306" s="469"/>
      <c r="N306" s="147"/>
      <c r="O306" s="485"/>
      <c r="P306" s="492"/>
      <c r="Q306" s="411"/>
      <c r="R306" s="412"/>
      <c r="S306" s="299"/>
      <c r="T306" s="299"/>
      <c r="U306" s="299"/>
      <c r="W306" s="677"/>
    </row>
    <row r="307" spans="1:23" s="470" customFormat="1" ht="15" customHeight="1" thickBot="1" x14ac:dyDescent="0.3">
      <c r="A307" s="1021"/>
      <c r="B307" s="476"/>
      <c r="C307" s="799" t="s">
        <v>458</v>
      </c>
      <c r="D307" s="877" t="s">
        <v>406</v>
      </c>
      <c r="E307" s="493" t="s">
        <v>209</v>
      </c>
      <c r="F307" s="494"/>
      <c r="G307" s="494"/>
      <c r="H307" s="494"/>
      <c r="I307" s="494"/>
      <c r="J307" s="495"/>
      <c r="K307" s="496"/>
      <c r="L307" s="497">
        <f>IFERROR(J307/J300,0)</f>
        <v>0</v>
      </c>
      <c r="M307" s="496"/>
      <c r="N307" s="147"/>
      <c r="O307" s="485"/>
      <c r="P307" s="473"/>
      <c r="Q307" s="473"/>
      <c r="R307" s="473"/>
      <c r="S307" s="143"/>
      <c r="T307" s="299"/>
      <c r="U307" s="299"/>
      <c r="W307" s="677"/>
    </row>
    <row r="308" spans="1:23" s="470" customFormat="1" ht="3" customHeight="1" thickBot="1" x14ac:dyDescent="0.3">
      <c r="A308" s="1021"/>
      <c r="B308" s="476"/>
      <c r="C308" s="799"/>
      <c r="D308" s="879"/>
      <c r="E308" s="498"/>
      <c r="F308" s="490"/>
      <c r="G308" s="490"/>
      <c r="H308" s="490"/>
      <c r="I308" s="490"/>
      <c r="J308" s="499"/>
      <c r="K308" s="476"/>
      <c r="L308" s="500"/>
      <c r="M308" s="469"/>
      <c r="N308" s="147"/>
      <c r="O308" s="485"/>
      <c r="P308" s="473"/>
      <c r="Q308" s="473"/>
      <c r="R308" s="474"/>
      <c r="S308" s="143"/>
      <c r="T308" s="483"/>
      <c r="U308" s="141"/>
      <c r="W308" s="677"/>
    </row>
    <row r="309" spans="1:23" ht="15" customHeight="1" thickBot="1" x14ac:dyDescent="0.3">
      <c r="A309" s="1021"/>
      <c r="B309" s="1"/>
      <c r="C309" s="793">
        <v>42</v>
      </c>
      <c r="D309" s="880" t="s">
        <v>164</v>
      </c>
      <c r="E309" s="927" t="s">
        <v>635</v>
      </c>
      <c r="F309" s="928"/>
      <c r="G309" s="928"/>
      <c r="H309" s="928"/>
      <c r="I309" s="487"/>
      <c r="J309" s="467"/>
      <c r="K309" s="476"/>
      <c r="L309" s="468">
        <f>IFERROR(J309/L60,0)</f>
        <v>0</v>
      </c>
      <c r="M309" s="80"/>
      <c r="N309" s="147"/>
      <c r="O309" s="485"/>
      <c r="P309" s="473"/>
      <c r="Q309" s="473"/>
      <c r="R309" s="473"/>
      <c r="S309" s="143"/>
      <c r="T309" s="143"/>
      <c r="U309" s="299"/>
      <c r="V309" s="143"/>
      <c r="W309" s="360"/>
    </row>
    <row r="310" spans="1:23" ht="3" customHeight="1" x14ac:dyDescent="0.25">
      <c r="A310" s="1021"/>
      <c r="B310" s="1"/>
      <c r="C310" s="793"/>
      <c r="D310" s="880"/>
      <c r="E310" s="42"/>
      <c r="F310" s="43"/>
      <c r="G310" s="43"/>
      <c r="H310" s="43"/>
      <c r="I310" s="43"/>
      <c r="J310" s="43"/>
      <c r="K310" s="43"/>
      <c r="L310" s="491"/>
      <c r="M310" s="80"/>
      <c r="N310" s="147"/>
      <c r="O310" s="485"/>
      <c r="P310" s="492"/>
      <c r="Q310" s="411"/>
      <c r="R310" s="412"/>
      <c r="S310" s="299"/>
      <c r="T310" s="299"/>
      <c r="U310" s="299"/>
      <c r="V310" s="143"/>
      <c r="W310" s="360"/>
    </row>
    <row r="311" spans="1:23" ht="15" customHeight="1" thickBot="1" x14ac:dyDescent="0.3">
      <c r="A311" s="1021"/>
      <c r="B311" s="1"/>
      <c r="C311" s="793">
        <v>43</v>
      </c>
      <c r="D311" s="877" t="s">
        <v>639</v>
      </c>
      <c r="E311" s="929" t="s">
        <v>638</v>
      </c>
      <c r="F311" s="930"/>
      <c r="G311" s="930"/>
      <c r="H311" s="931"/>
      <c r="I311" s="29"/>
      <c r="J311" s="1"/>
      <c r="K311" s="1"/>
      <c r="L311" s="1"/>
      <c r="M311" s="80"/>
      <c r="N311" s="147"/>
      <c r="O311" s="485"/>
      <c r="P311" s="492"/>
      <c r="Q311" s="411"/>
      <c r="R311" s="412"/>
      <c r="S311" s="143"/>
      <c r="T311" s="299"/>
      <c r="U311" s="299"/>
      <c r="V311" s="143"/>
      <c r="W311" s="360"/>
    </row>
    <row r="312" spans="1:23" ht="15" customHeight="1" thickBot="1" x14ac:dyDescent="0.3">
      <c r="A312" s="1021"/>
      <c r="B312" s="1"/>
      <c r="C312" s="2"/>
      <c r="D312" s="880" t="s">
        <v>164</v>
      </c>
      <c r="E312" s="925"/>
      <c r="F312" s="926"/>
      <c r="G312" s="926"/>
      <c r="H312" s="1010"/>
      <c r="I312" s="453"/>
      <c r="J312" s="850">
        <f>J302+J309</f>
        <v>0</v>
      </c>
      <c r="K312" s="476"/>
      <c r="L312" s="468">
        <f>IFERROR(J312/L60,0)</f>
        <v>0</v>
      </c>
      <c r="M312" s="80"/>
      <c r="N312" s="147"/>
      <c r="O312" s="485">
        <v>43</v>
      </c>
      <c r="P312" s="990" t="s">
        <v>123</v>
      </c>
      <c r="Q312" s="991"/>
      <c r="R312" s="992"/>
      <c r="S312" s="143">
        <v>15</v>
      </c>
      <c r="T312" s="262">
        <f>IF(L312="","",IF(L312&gt;=0.95,15,IF(L312&gt;=0.9,12,IF(L312&gt;=0.85,9,IF(L312&gt;=0.8,6,3)))))</f>
        <v>3</v>
      </c>
      <c r="U312" s="299"/>
      <c r="V312" s="143"/>
      <c r="W312" s="360"/>
    </row>
    <row r="313" spans="1:23" ht="15" customHeight="1" x14ac:dyDescent="0.25">
      <c r="A313" s="1021"/>
      <c r="B313" s="1"/>
      <c r="C313" s="2"/>
      <c r="D313" s="501"/>
      <c r="E313" s="30"/>
      <c r="F313" s="30"/>
      <c r="G313" s="179"/>
      <c r="H313" s="29"/>
      <c r="I313" s="29"/>
      <c r="J313" s="1"/>
      <c r="K313" s="1"/>
      <c r="L313" s="1"/>
      <c r="M313" s="80"/>
      <c r="N313" s="147"/>
      <c r="O313" s="140"/>
      <c r="P313" s="310"/>
      <c r="Q313" s="310"/>
      <c r="R313" s="311"/>
      <c r="S313" s="143"/>
      <c r="T313" s="144"/>
      <c r="W313" s="674"/>
    </row>
    <row r="314" spans="1:23" ht="20.100000000000001" customHeight="1" x14ac:dyDescent="0.25">
      <c r="A314" s="1021"/>
      <c r="B314" s="62"/>
      <c r="C314" s="426" t="s">
        <v>484</v>
      </c>
      <c r="D314" s="326"/>
      <c r="E314" s="326"/>
      <c r="F314" s="326"/>
      <c r="G314" s="326"/>
      <c r="H314" s="326"/>
      <c r="I314" s="326"/>
      <c r="J314" s="326"/>
      <c r="K314" s="326"/>
      <c r="L314" s="216"/>
      <c r="M314" s="34"/>
      <c r="N314" s="147"/>
      <c r="O314" s="427" t="s">
        <v>481</v>
      </c>
      <c r="P314" s="326"/>
      <c r="Q314" s="326"/>
      <c r="R314" s="428"/>
      <c r="S314" s="329"/>
      <c r="T314" s="354"/>
      <c r="W314" s="675"/>
    </row>
    <row r="315" spans="1:23" ht="3" customHeight="1" thickBot="1" x14ac:dyDescent="0.3">
      <c r="A315" s="1021"/>
      <c r="B315" s="1"/>
      <c r="C315" s="396"/>
      <c r="D315" s="429"/>
      <c r="E315" s="430"/>
      <c r="F315" s="430"/>
      <c r="G315" s="430"/>
      <c r="H315" s="430"/>
      <c r="I315" s="430"/>
      <c r="J315" s="430"/>
      <c r="K315" s="396"/>
      <c r="L315" s="431"/>
      <c r="M315" s="62"/>
      <c r="N315" s="147"/>
      <c r="O315" s="331"/>
      <c r="P315" s="310"/>
      <c r="Q315" s="310"/>
      <c r="R315" s="311"/>
      <c r="S315" s="312"/>
      <c r="T315" s="313"/>
      <c r="V315" s="310"/>
      <c r="W315" s="674"/>
    </row>
    <row r="316" spans="1:23" ht="15" customHeight="1" thickBot="1" x14ac:dyDescent="0.3">
      <c r="A316" s="1021"/>
      <c r="B316" s="62"/>
      <c r="C316" s="114">
        <v>44</v>
      </c>
      <c r="D316" s="858" t="s">
        <v>482</v>
      </c>
      <c r="E316" s="859"/>
      <c r="F316" s="859"/>
      <c r="G316" s="860"/>
      <c r="H316" s="861"/>
      <c r="I316" s="856"/>
      <c r="J316" s="861"/>
      <c r="K316" s="862"/>
      <c r="L316" s="65"/>
      <c r="M316" s="34"/>
      <c r="N316" s="147"/>
      <c r="O316" s="815"/>
      <c r="P316" s="352"/>
      <c r="Q316" s="352"/>
      <c r="R316" s="372"/>
      <c r="S316" s="373"/>
      <c r="T316" s="354"/>
      <c r="W316" s="675"/>
    </row>
    <row r="317" spans="1:23" ht="3" customHeight="1" thickBot="1" x14ac:dyDescent="0.3">
      <c r="A317" s="1021"/>
      <c r="B317" s="62"/>
      <c r="C317" s="114"/>
      <c r="D317" s="114"/>
      <c r="E317" s="59"/>
      <c r="F317" s="59"/>
      <c r="G317" s="60"/>
      <c r="H317" s="347"/>
      <c r="I317" s="34"/>
      <c r="J317" s="347"/>
      <c r="K317" s="34"/>
      <c r="L317" s="347"/>
      <c r="M317" s="34"/>
      <c r="N317" s="147"/>
      <c r="O317" s="354"/>
      <c r="P317" s="352"/>
      <c r="Q317" s="352"/>
      <c r="R317" s="372"/>
      <c r="S317" s="373"/>
      <c r="T317" s="354"/>
      <c r="W317" s="675"/>
    </row>
    <row r="318" spans="1:23" ht="15" customHeight="1" thickBot="1" x14ac:dyDescent="0.3">
      <c r="A318" s="1021"/>
      <c r="B318" s="62"/>
      <c r="C318" s="114">
        <v>45</v>
      </c>
      <c r="D318" s="858" t="s">
        <v>483</v>
      </c>
      <c r="E318" s="859"/>
      <c r="F318" s="859"/>
      <c r="G318" s="860"/>
      <c r="H318" s="861"/>
      <c r="I318" s="856"/>
      <c r="J318" s="861"/>
      <c r="K318" s="862"/>
      <c r="L318" s="65"/>
      <c r="M318" s="34"/>
      <c r="N318" s="147"/>
      <c r="O318" s="354"/>
      <c r="P318" s="352"/>
      <c r="Q318" s="352"/>
      <c r="R318" s="372"/>
      <c r="S318" s="373"/>
      <c r="T318" s="354"/>
      <c r="W318" s="675"/>
    </row>
    <row r="319" spans="1:23" ht="3" customHeight="1" thickBot="1" x14ac:dyDescent="0.3">
      <c r="A319" s="1021"/>
      <c r="B319" s="62"/>
      <c r="C319" s="114"/>
      <c r="D319" s="114"/>
      <c r="E319" s="59"/>
      <c r="F319" s="59"/>
      <c r="G319" s="60"/>
      <c r="H319" s="347"/>
      <c r="I319" s="34"/>
      <c r="J319" s="347"/>
      <c r="K319" s="34"/>
      <c r="L319" s="347"/>
      <c r="M319" s="34"/>
      <c r="N319" s="147"/>
      <c r="O319" s="354"/>
      <c r="P319" s="352"/>
      <c r="Q319" s="352"/>
      <c r="R319" s="372"/>
      <c r="S319" s="373"/>
      <c r="T319" s="354"/>
      <c r="W319" s="675"/>
    </row>
    <row r="320" spans="1:23" ht="15" customHeight="1" thickBot="1" x14ac:dyDescent="0.3">
      <c r="A320" s="1021"/>
      <c r="B320" s="62"/>
      <c r="C320" s="114">
        <v>46</v>
      </c>
      <c r="D320" s="858" t="s">
        <v>485</v>
      </c>
      <c r="E320" s="859"/>
      <c r="F320" s="859"/>
      <c r="G320" s="860"/>
      <c r="H320" s="861"/>
      <c r="I320" s="856"/>
      <c r="J320" s="861"/>
      <c r="K320" s="862"/>
      <c r="L320" s="65"/>
      <c r="M320" s="34"/>
      <c r="N320" s="147"/>
      <c r="O320" s="354"/>
      <c r="P320" s="352"/>
      <c r="Q320" s="352"/>
      <c r="R320" s="372"/>
      <c r="S320" s="373"/>
      <c r="T320" s="354"/>
      <c r="W320" s="675"/>
    </row>
    <row r="321" spans="1:23" ht="3" customHeight="1" thickBot="1" x14ac:dyDescent="0.3">
      <c r="A321" s="1021"/>
      <c r="B321" s="62"/>
      <c r="C321" s="114"/>
      <c r="D321" s="114"/>
      <c r="E321" s="59"/>
      <c r="F321" s="59"/>
      <c r="G321" s="60"/>
      <c r="H321" s="347"/>
      <c r="I321" s="34"/>
      <c r="J321" s="347"/>
      <c r="K321" s="34"/>
      <c r="L321" s="347"/>
      <c r="M321" s="34"/>
      <c r="N321" s="147"/>
      <c r="O321" s="354"/>
      <c r="P321" s="352"/>
      <c r="Q321" s="352"/>
      <c r="R321" s="372"/>
      <c r="S321" s="373"/>
      <c r="T321" s="354"/>
      <c r="W321" s="675"/>
    </row>
    <row r="322" spans="1:23" ht="15" customHeight="1" thickBot="1" x14ac:dyDescent="0.3">
      <c r="A322" s="1021"/>
      <c r="B322" s="62"/>
      <c r="C322" s="114">
        <v>47</v>
      </c>
      <c r="D322" s="858" t="s">
        <v>486</v>
      </c>
      <c r="E322" s="859"/>
      <c r="F322" s="859"/>
      <c r="G322" s="860"/>
      <c r="H322" s="861"/>
      <c r="I322" s="856"/>
      <c r="J322" s="861"/>
      <c r="K322" s="862"/>
      <c r="L322" s="65"/>
      <c r="M322" s="34"/>
      <c r="N322" s="147"/>
      <c r="O322" s="354"/>
      <c r="P322" s="352"/>
      <c r="Q322" s="352"/>
      <c r="R322" s="372"/>
      <c r="S322" s="373"/>
      <c r="T322" s="354"/>
      <c r="W322" s="675"/>
    </row>
    <row r="323" spans="1:23" ht="3" customHeight="1" thickBot="1" x14ac:dyDescent="0.3">
      <c r="A323" s="1021"/>
      <c r="B323" s="62"/>
      <c r="C323" s="114"/>
      <c r="D323" s="114"/>
      <c r="E323" s="59"/>
      <c r="F323" s="59"/>
      <c r="G323" s="60"/>
      <c r="H323" s="347"/>
      <c r="I323" s="34"/>
      <c r="J323" s="347"/>
      <c r="K323" s="34"/>
      <c r="L323" s="347"/>
      <c r="M323" s="34"/>
      <c r="N323" s="147"/>
      <c r="O323" s="354"/>
      <c r="P323" s="352"/>
      <c r="Q323" s="352"/>
      <c r="R323" s="372"/>
      <c r="S323" s="373"/>
      <c r="T323" s="354"/>
      <c r="W323" s="675"/>
    </row>
    <row r="324" spans="1:23" ht="15" customHeight="1" thickBot="1" x14ac:dyDescent="0.3">
      <c r="A324" s="1021"/>
      <c r="B324" s="62"/>
      <c r="C324" s="114">
        <v>48</v>
      </c>
      <c r="D324" s="858" t="s">
        <v>488</v>
      </c>
      <c r="E324" s="859"/>
      <c r="F324" s="859"/>
      <c r="G324" s="860"/>
      <c r="H324" s="861"/>
      <c r="I324" s="856"/>
      <c r="J324" s="861"/>
      <c r="K324" s="862"/>
      <c r="L324" s="65"/>
      <c r="M324" s="34"/>
      <c r="N324" s="147"/>
      <c r="O324" s="354"/>
      <c r="P324" s="352"/>
      <c r="Q324" s="352"/>
      <c r="R324" s="372"/>
      <c r="S324" s="373"/>
      <c r="T324" s="354"/>
      <c r="W324" s="675"/>
    </row>
    <row r="325" spans="1:23" ht="3" customHeight="1" thickBot="1" x14ac:dyDescent="0.3">
      <c r="A325" s="1021"/>
      <c r="B325" s="62"/>
      <c r="C325" s="114"/>
      <c r="D325" s="114"/>
      <c r="E325" s="59"/>
      <c r="F325" s="59"/>
      <c r="G325" s="60"/>
      <c r="H325" s="347"/>
      <c r="I325" s="34"/>
      <c r="J325" s="347"/>
      <c r="K325" s="34"/>
      <c r="L325" s="347"/>
      <c r="M325" s="34"/>
      <c r="N325" s="147"/>
      <c r="O325" s="354"/>
      <c r="P325" s="352"/>
      <c r="Q325" s="352"/>
      <c r="R325" s="372"/>
      <c r="S325" s="373"/>
      <c r="T325" s="354"/>
      <c r="W325" s="675"/>
    </row>
    <row r="326" spans="1:23" ht="15" customHeight="1" thickBot="1" x14ac:dyDescent="0.3">
      <c r="A326" s="1021"/>
      <c r="B326" s="62"/>
      <c r="C326" s="114">
        <v>49</v>
      </c>
      <c r="D326" s="858" t="s">
        <v>487</v>
      </c>
      <c r="E326" s="859"/>
      <c r="F326" s="859"/>
      <c r="G326" s="860"/>
      <c r="H326" s="861"/>
      <c r="I326" s="856"/>
      <c r="J326" s="861"/>
      <c r="K326" s="862"/>
      <c r="L326" s="65"/>
      <c r="M326" s="34"/>
      <c r="N326" s="147"/>
      <c r="O326" s="354"/>
      <c r="P326" s="352"/>
      <c r="Q326" s="352"/>
      <c r="R326" s="372"/>
      <c r="S326" s="373"/>
      <c r="T326" s="354"/>
      <c r="W326" s="675"/>
    </row>
    <row r="327" spans="1:23" ht="15" customHeight="1" x14ac:dyDescent="0.25">
      <c r="A327" s="1021"/>
      <c r="B327" s="62"/>
      <c r="C327" s="114"/>
      <c r="D327" s="834"/>
      <c r="E327" s="59"/>
      <c r="F327" s="59"/>
      <c r="G327" s="60"/>
      <c r="H327" s="34"/>
      <c r="I327" s="34"/>
      <c r="J327" s="34"/>
      <c r="K327" s="34"/>
      <c r="L327" s="34"/>
      <c r="M327" s="34"/>
      <c r="N327" s="147"/>
      <c r="O327" s="140"/>
      <c r="P327" s="835"/>
      <c r="Q327" s="835"/>
      <c r="R327" s="836"/>
      <c r="S327" s="773"/>
      <c r="T327" s="140"/>
      <c r="W327" s="674"/>
    </row>
    <row r="328" spans="1:23" ht="20.100000000000001" customHeight="1" x14ac:dyDescent="0.25">
      <c r="A328" s="1021"/>
      <c r="B328" s="62"/>
      <c r="C328" s="426" t="s">
        <v>210</v>
      </c>
      <c r="D328" s="326"/>
      <c r="E328" s="326"/>
      <c r="F328" s="326"/>
      <c r="G328" s="326"/>
      <c r="H328" s="326"/>
      <c r="I328" s="326"/>
      <c r="J328" s="326"/>
      <c r="K328" s="326"/>
      <c r="L328" s="216"/>
      <c r="M328" s="34"/>
      <c r="N328" s="147"/>
      <c r="O328" s="140"/>
      <c r="P328" s="140"/>
      <c r="Q328" s="140"/>
      <c r="R328" s="140"/>
      <c r="S328" s="502"/>
      <c r="T328" s="140"/>
      <c r="W328" s="674"/>
    </row>
    <row r="329" spans="1:23" ht="3" customHeight="1" x14ac:dyDescent="0.25">
      <c r="A329" s="1021"/>
      <c r="B329" s="1"/>
      <c r="C329" s="2"/>
      <c r="D329" s="2"/>
      <c r="E329" s="3"/>
      <c r="F329" s="3"/>
      <c r="G329" s="4"/>
      <c r="H329" s="1"/>
      <c r="I329" s="1"/>
      <c r="J329" s="1"/>
      <c r="K329" s="1"/>
      <c r="L329" s="295"/>
      <c r="M329" s="62"/>
      <c r="N329" s="147"/>
      <c r="O329" s="140"/>
      <c r="P329" s="140"/>
      <c r="Q329" s="140"/>
      <c r="R329" s="140"/>
      <c r="S329" s="140"/>
      <c r="T329" s="140"/>
      <c r="W329" s="674"/>
    </row>
    <row r="330" spans="1:23" ht="15" customHeight="1" x14ac:dyDescent="0.25">
      <c r="A330" s="1021"/>
      <c r="B330" s="1"/>
      <c r="C330" s="929" t="s">
        <v>211</v>
      </c>
      <c r="D330" s="930"/>
      <c r="E330" s="930"/>
      <c r="F330" s="930"/>
      <c r="G330" s="930"/>
      <c r="H330" s="930"/>
      <c r="I330" s="930"/>
      <c r="J330" s="930"/>
      <c r="K330" s="930"/>
      <c r="L330" s="931"/>
      <c r="M330" s="62"/>
      <c r="N330" s="147"/>
      <c r="O330" s="140"/>
      <c r="P330" s="140"/>
      <c r="Q330" s="140"/>
      <c r="R330" s="140"/>
      <c r="S330" s="140"/>
      <c r="T330" s="140"/>
      <c r="W330" s="674"/>
    </row>
    <row r="331" spans="1:23" ht="15" customHeight="1" thickBot="1" x14ac:dyDescent="0.3">
      <c r="A331" s="1021"/>
      <c r="B331" s="1"/>
      <c r="C331" s="922"/>
      <c r="D331" s="923"/>
      <c r="E331" s="923"/>
      <c r="F331" s="923"/>
      <c r="G331" s="923"/>
      <c r="H331" s="923"/>
      <c r="I331" s="923"/>
      <c r="J331" s="923"/>
      <c r="K331" s="923"/>
      <c r="L331" s="924"/>
      <c r="M331" s="62"/>
      <c r="N331" s="147"/>
      <c r="O331" s="140"/>
      <c r="P331" s="140"/>
      <c r="R331" s="503"/>
      <c r="S331" s="140"/>
      <c r="T331" s="140"/>
      <c r="W331" s="674"/>
    </row>
    <row r="332" spans="1:23" ht="15" customHeight="1" x14ac:dyDescent="0.25">
      <c r="A332" s="1021"/>
      <c r="B332" s="62"/>
      <c r="C332" s="1011"/>
      <c r="D332" s="1012"/>
      <c r="E332" s="1012"/>
      <c r="F332" s="1012"/>
      <c r="G332" s="1012"/>
      <c r="H332" s="1012"/>
      <c r="I332" s="1012"/>
      <c r="J332" s="1012"/>
      <c r="K332" s="1012"/>
      <c r="L332" s="1013"/>
      <c r="M332" s="80"/>
      <c r="N332" s="147"/>
      <c r="O332" s="140"/>
      <c r="P332" s="140"/>
      <c r="Q332" s="140"/>
      <c r="R332" s="140"/>
      <c r="S332" s="140"/>
      <c r="T332" s="140"/>
      <c r="W332" s="674"/>
    </row>
    <row r="333" spans="1:23" ht="15" customHeight="1" x14ac:dyDescent="0.25">
      <c r="A333" s="1021"/>
      <c r="B333" s="62"/>
      <c r="C333" s="1014"/>
      <c r="D333" s="1015"/>
      <c r="E333" s="1015"/>
      <c r="F333" s="1015"/>
      <c r="G333" s="1015"/>
      <c r="H333" s="1015"/>
      <c r="I333" s="1015"/>
      <c r="J333" s="1015"/>
      <c r="K333" s="1015"/>
      <c r="L333" s="1016"/>
      <c r="M333" s="80"/>
      <c r="N333" s="147"/>
      <c r="O333" s="140"/>
      <c r="Q333" s="140"/>
      <c r="R333" s="142"/>
      <c r="S333" s="143"/>
      <c r="T333" s="144"/>
      <c r="W333" s="674"/>
    </row>
    <row r="334" spans="1:23" ht="15" customHeight="1" x14ac:dyDescent="0.25">
      <c r="A334" s="1021"/>
      <c r="B334" s="62"/>
      <c r="C334" s="1014"/>
      <c r="D334" s="1015"/>
      <c r="E334" s="1015"/>
      <c r="F334" s="1015"/>
      <c r="G334" s="1015"/>
      <c r="H334" s="1015"/>
      <c r="I334" s="1015"/>
      <c r="J334" s="1015"/>
      <c r="K334" s="1015"/>
      <c r="L334" s="1016"/>
      <c r="M334" s="80"/>
      <c r="N334" s="147"/>
      <c r="O334" s="140"/>
      <c r="R334" s="142"/>
      <c r="S334" s="143"/>
      <c r="T334" s="144"/>
      <c r="W334" s="674"/>
    </row>
    <row r="335" spans="1:23" ht="15" customHeight="1" x14ac:dyDescent="0.25">
      <c r="A335" s="1021"/>
      <c r="B335" s="62"/>
      <c r="C335" s="1014"/>
      <c r="D335" s="1015"/>
      <c r="E335" s="1015"/>
      <c r="F335" s="1015"/>
      <c r="G335" s="1015"/>
      <c r="H335" s="1015"/>
      <c r="I335" s="1015"/>
      <c r="J335" s="1015"/>
      <c r="K335" s="1015"/>
      <c r="L335" s="1016"/>
      <c r="M335" s="80"/>
      <c r="N335" s="147"/>
      <c r="O335" s="140"/>
      <c r="R335" s="142"/>
      <c r="S335" s="143"/>
      <c r="T335" s="144"/>
      <c r="W335" s="674"/>
    </row>
    <row r="336" spans="1:23" ht="15" customHeight="1" x14ac:dyDescent="0.25">
      <c r="A336" s="1021"/>
      <c r="B336" s="62"/>
      <c r="C336" s="1014"/>
      <c r="D336" s="1015"/>
      <c r="E336" s="1015"/>
      <c r="F336" s="1015"/>
      <c r="G336" s="1015"/>
      <c r="H336" s="1015"/>
      <c r="I336" s="1015"/>
      <c r="J336" s="1015"/>
      <c r="K336" s="1015"/>
      <c r="L336" s="1016"/>
      <c r="M336" s="80"/>
      <c r="N336" s="147"/>
      <c r="O336" s="140"/>
      <c r="R336" s="142"/>
      <c r="S336" s="143"/>
      <c r="T336" s="144"/>
      <c r="W336" s="674"/>
    </row>
    <row r="337" spans="1:23" ht="15" customHeight="1" x14ac:dyDescent="0.25">
      <c r="A337" s="1021"/>
      <c r="B337" s="62"/>
      <c r="C337" s="1014"/>
      <c r="D337" s="1015"/>
      <c r="E337" s="1015"/>
      <c r="F337" s="1015"/>
      <c r="G337" s="1015"/>
      <c r="H337" s="1015"/>
      <c r="I337" s="1015"/>
      <c r="J337" s="1015"/>
      <c r="K337" s="1015"/>
      <c r="L337" s="1016"/>
      <c r="M337" s="80"/>
      <c r="N337" s="147"/>
      <c r="O337" s="140"/>
      <c r="R337" s="142"/>
      <c r="S337" s="143"/>
      <c r="T337" s="144"/>
      <c r="W337" s="674"/>
    </row>
    <row r="338" spans="1:23" ht="15" customHeight="1" x14ac:dyDescent="0.25">
      <c r="A338" s="1021"/>
      <c r="B338" s="62"/>
      <c r="C338" s="1014"/>
      <c r="D338" s="1015"/>
      <c r="E338" s="1015"/>
      <c r="F338" s="1015"/>
      <c r="G338" s="1015"/>
      <c r="H338" s="1015"/>
      <c r="I338" s="1015"/>
      <c r="J338" s="1015"/>
      <c r="K338" s="1015"/>
      <c r="L338" s="1016"/>
      <c r="M338" s="80"/>
      <c r="N338" s="147"/>
      <c r="O338" s="140"/>
      <c r="R338" s="142"/>
      <c r="S338" s="143"/>
      <c r="T338" s="144"/>
      <c r="W338" s="674"/>
    </row>
    <row r="339" spans="1:23" ht="15" customHeight="1" x14ac:dyDescent="0.25">
      <c r="A339" s="1021"/>
      <c r="B339" s="62"/>
      <c r="C339" s="1014"/>
      <c r="D339" s="1015"/>
      <c r="E339" s="1015"/>
      <c r="F339" s="1015"/>
      <c r="G339" s="1015"/>
      <c r="H339" s="1015"/>
      <c r="I339" s="1015"/>
      <c r="J339" s="1015"/>
      <c r="K339" s="1015"/>
      <c r="L339" s="1016"/>
      <c r="M339" s="80"/>
      <c r="N339" s="147"/>
      <c r="O339" s="140"/>
      <c r="R339" s="142"/>
      <c r="S339" s="143"/>
      <c r="T339" s="144"/>
      <c r="W339" s="674"/>
    </row>
    <row r="340" spans="1:23" ht="15" customHeight="1" thickBot="1" x14ac:dyDescent="0.3">
      <c r="A340" s="1021"/>
      <c r="B340" s="62"/>
      <c r="C340" s="1017"/>
      <c r="D340" s="1018"/>
      <c r="E340" s="1018"/>
      <c r="F340" s="1018"/>
      <c r="G340" s="1018"/>
      <c r="H340" s="1018"/>
      <c r="I340" s="1018"/>
      <c r="J340" s="1018"/>
      <c r="K340" s="1018"/>
      <c r="L340" s="1019"/>
      <c r="M340" s="80"/>
      <c r="N340" s="147"/>
      <c r="O340" s="140"/>
      <c r="R340" s="142"/>
      <c r="S340" s="143"/>
      <c r="T340" s="144"/>
      <c r="W340" s="674"/>
    </row>
    <row r="341" spans="1:23" s="198" customFormat="1" x14ac:dyDescent="0.25">
      <c r="A341" s="1021"/>
      <c r="B341" s="219"/>
      <c r="C341" s="490"/>
      <c r="D341" s="490"/>
      <c r="E341" s="490"/>
      <c r="F341" s="490"/>
      <c r="G341" s="490"/>
      <c r="H341" s="490"/>
      <c r="I341" s="490"/>
      <c r="J341" s="490"/>
      <c r="K341" s="490"/>
      <c r="L341" s="490"/>
      <c r="M341" s="490"/>
      <c r="N341" s="147"/>
      <c r="O341" s="193"/>
      <c r="R341" s="258"/>
      <c r="S341" s="678"/>
      <c r="T341" s="259"/>
      <c r="W341" s="434"/>
    </row>
    <row r="342" spans="1:23" x14ac:dyDescent="0.25">
      <c r="O342" s="144"/>
      <c r="R342" s="142"/>
      <c r="S342" s="143"/>
      <c r="T342" s="144"/>
    </row>
  </sheetData>
  <mergeCells count="103">
    <mergeCell ref="S29:S30"/>
    <mergeCell ref="G2:L2"/>
    <mergeCell ref="G4:L4"/>
    <mergeCell ref="G6:L6"/>
    <mergeCell ref="G8:L8"/>
    <mergeCell ref="G10:L10"/>
    <mergeCell ref="G14:L14"/>
    <mergeCell ref="D48:K48"/>
    <mergeCell ref="P48:R48"/>
    <mergeCell ref="L22:L23"/>
    <mergeCell ref="D40:K40"/>
    <mergeCell ref="P40:R40"/>
    <mergeCell ref="D42:K42"/>
    <mergeCell ref="P42:R42"/>
    <mergeCell ref="D22:E22"/>
    <mergeCell ref="D23:E23"/>
    <mergeCell ref="R14:S14"/>
    <mergeCell ref="R16:S16"/>
    <mergeCell ref="C18:L18"/>
    <mergeCell ref="F22:F23"/>
    <mergeCell ref="G22:G23"/>
    <mergeCell ref="H22:H23"/>
    <mergeCell ref="J22:J23"/>
    <mergeCell ref="E44:J44"/>
    <mergeCell ref="D125:D126"/>
    <mergeCell ref="P154:R154"/>
    <mergeCell ref="E46:F46"/>
    <mergeCell ref="G46:L46"/>
    <mergeCell ref="E56:K56"/>
    <mergeCell ref="P94:R94"/>
    <mergeCell ref="E60:J60"/>
    <mergeCell ref="P62:R62"/>
    <mergeCell ref="E78:K78"/>
    <mergeCell ref="E80:K80"/>
    <mergeCell ref="E82:K82"/>
    <mergeCell ref="E86:K86"/>
    <mergeCell ref="D97:J97"/>
    <mergeCell ref="D99:J99"/>
    <mergeCell ref="D101:K101"/>
    <mergeCell ref="D103:J103"/>
    <mergeCell ref="E88:K88"/>
    <mergeCell ref="E90:K90"/>
    <mergeCell ref="E92:K92"/>
    <mergeCell ref="D50:K50"/>
    <mergeCell ref="E52:J52"/>
    <mergeCell ref="E311:H312"/>
    <mergeCell ref="P312:R312"/>
    <mergeCell ref="C330:L331"/>
    <mergeCell ref="C332:L340"/>
    <mergeCell ref="A18:A341"/>
    <mergeCell ref="P286:R286"/>
    <mergeCell ref="P291:R291"/>
    <mergeCell ref="Q293:R293"/>
    <mergeCell ref="P295:R295"/>
    <mergeCell ref="D297:D298"/>
    <mergeCell ref="E297:I298"/>
    <mergeCell ref="P298:R298"/>
    <mergeCell ref="P284:R284"/>
    <mergeCell ref="E243:K243"/>
    <mergeCell ref="P255:R255"/>
    <mergeCell ref="E257:K257"/>
    <mergeCell ref="P267:R267"/>
    <mergeCell ref="D231:J231"/>
    <mergeCell ref="P231:R231"/>
    <mergeCell ref="D233:L233"/>
    <mergeCell ref="D234:L234"/>
    <mergeCell ref="D237:L237"/>
    <mergeCell ref="P241:R241"/>
    <mergeCell ref="D78:D83"/>
    <mergeCell ref="E241:J241"/>
    <mergeCell ref="E304:H305"/>
    <mergeCell ref="E309:H309"/>
    <mergeCell ref="P224:R224"/>
    <mergeCell ref="D226:J227"/>
    <mergeCell ref="P227:R227"/>
    <mergeCell ref="D229:I229"/>
    <mergeCell ref="P229:R229"/>
    <mergeCell ref="D224:J224"/>
    <mergeCell ref="E269:H269"/>
    <mergeCell ref="G12:L12"/>
    <mergeCell ref="G16:L16"/>
    <mergeCell ref="D217:K218"/>
    <mergeCell ref="P218:R218"/>
    <mergeCell ref="D220:K220"/>
    <mergeCell ref="P220:R220"/>
    <mergeCell ref="D222:K222"/>
    <mergeCell ref="P222:R222"/>
    <mergeCell ref="D210:K211"/>
    <mergeCell ref="P211:R211"/>
    <mergeCell ref="E212:F212"/>
    <mergeCell ref="D213:J213"/>
    <mergeCell ref="P213:R213"/>
    <mergeCell ref="P215:R215"/>
    <mergeCell ref="P187:R187"/>
    <mergeCell ref="P197:R197"/>
    <mergeCell ref="D202:J204"/>
    <mergeCell ref="P204:R204"/>
    <mergeCell ref="D206:J208"/>
    <mergeCell ref="P208:R208"/>
    <mergeCell ref="P103:R103"/>
    <mergeCell ref="L105:L109"/>
    <mergeCell ref="D106:J107"/>
    <mergeCell ref="P113:R115"/>
  </mergeCells>
  <conditionalFormatting sqref="G2:L2 G4:L4">
    <cfRule type="containsText" dxfId="85" priority="73" operator="containsText" text="0">
      <formula>NOT(ISERROR(SEARCH("0",G2)))</formula>
    </cfRule>
  </conditionalFormatting>
  <conditionalFormatting sqref="I305:J305">
    <cfRule type="containsText" dxfId="84" priority="62" operator="containsText" text="#VALUE!">
      <formula>NOT(ISERROR(SEARCH("#VALUE!",I305)))</formula>
    </cfRule>
  </conditionalFormatting>
  <conditionalFormatting sqref="J24:J32 G33:H33 F34:J34 G35:H35 F36 G36:I37 J36:J38">
    <cfRule type="containsText" dxfId="83" priority="74" operator="containsText" text="0%">
      <formula>NOT(ISERROR(SEARCH("0%",F24)))</formula>
    </cfRule>
  </conditionalFormatting>
  <conditionalFormatting sqref="J117 L117">
    <cfRule type="containsText" dxfId="82" priority="61" operator="containsText" text="#VALUE!">
      <formula>NOT(ISERROR(SEARCH("#VALUE!",J117)))</formula>
    </cfRule>
  </conditionalFormatting>
  <conditionalFormatting sqref="J142 L142">
    <cfRule type="containsText" dxfId="81" priority="54" operator="containsText" text="#VALUE!">
      <formula>NOT(ISERROR(SEARCH("#VALUE!",J142)))</formula>
    </cfRule>
  </conditionalFormatting>
  <conditionalFormatting sqref="J150 L150">
    <cfRule type="containsText" dxfId="80" priority="22" operator="containsText" text="#VALUE!">
      <formula>NOT(ISERROR(SEARCH("#VALUE!",J150)))</formula>
    </cfRule>
  </conditionalFormatting>
  <conditionalFormatting sqref="J169">
    <cfRule type="containsText" dxfId="79" priority="59" operator="containsText" text="#VALUE!">
      <formula>NOT(ISERROR(SEARCH("#VALUE!",J169)))</formula>
    </cfRule>
  </conditionalFormatting>
  <conditionalFormatting sqref="J171">
    <cfRule type="containsText" dxfId="78" priority="58" operator="containsText" text="#VALUE!">
      <formula>NOT(ISERROR(SEARCH("#VALUE!",J171)))</formula>
    </cfRule>
  </conditionalFormatting>
  <conditionalFormatting sqref="J182:J184">
    <cfRule type="containsText" dxfId="77" priority="51" operator="containsText" text="#VALUE!">
      <formula>NOT(ISERROR(SEARCH("#VALUE!",J182)))</formula>
    </cfRule>
  </conditionalFormatting>
  <conditionalFormatting sqref="J271">
    <cfRule type="containsText" dxfId="76" priority="10" operator="containsText" text="#VALUE!">
      <formula>NOT(ISERROR(SEARCH("#VALUE!",J271)))</formula>
    </cfRule>
  </conditionalFormatting>
  <conditionalFormatting sqref="J273">
    <cfRule type="containsText" dxfId="75" priority="8" operator="containsText" text="#VALUE!">
      <formula>NOT(ISERROR(SEARCH("#VALUE!",J273)))</formula>
    </cfRule>
  </conditionalFormatting>
  <conditionalFormatting sqref="J275">
    <cfRule type="containsText" dxfId="74" priority="6" operator="containsText" text="#VALUE!">
      <formula>NOT(ISERROR(SEARCH("#VALUE!",J275)))</formula>
    </cfRule>
  </conditionalFormatting>
  <conditionalFormatting sqref="J277">
    <cfRule type="containsText" dxfId="73" priority="4" operator="containsText" text="#VALUE!">
      <formula>NOT(ISERROR(SEARCH("#VALUE!",J277)))</formula>
    </cfRule>
  </conditionalFormatting>
  <conditionalFormatting sqref="J279">
    <cfRule type="containsText" dxfId="72" priority="2" operator="containsText" text="#VALUE!">
      <formula>NOT(ISERROR(SEARCH("#VALUE!",J279)))</formula>
    </cfRule>
  </conditionalFormatting>
  <conditionalFormatting sqref="L50">
    <cfRule type="containsText" dxfId="71" priority="42" operator="containsText" text="#VALUE!">
      <formula>NOT(ISERROR(SEARCH("#VALUE!",L50)))</formula>
    </cfRule>
  </conditionalFormatting>
  <conditionalFormatting sqref="L52">
    <cfRule type="containsText" dxfId="70" priority="41" operator="containsText" text="#VALUE!">
      <formula>NOT(ISERROR(SEARCH("#VALUE!",L52)))</formula>
    </cfRule>
  </conditionalFormatting>
  <conditionalFormatting sqref="L97">
    <cfRule type="expression" dxfId="69" priority="72">
      <formula>$G$8="RRH"</formula>
    </cfRule>
  </conditionalFormatting>
  <conditionalFormatting sqref="L99">
    <cfRule type="expression" dxfId="68" priority="71">
      <formula>$G$8="PSH"</formula>
    </cfRule>
  </conditionalFormatting>
  <conditionalFormatting sqref="L152:L157 J157 J159 L159 J161 L161 J163 L163 J165 L165 J167 L167">
    <cfRule type="containsText" dxfId="67" priority="60" operator="containsText" text="#VALUE!">
      <formula>NOT(ISERROR(SEARCH("#VALUE!",J152)))</formula>
    </cfRule>
  </conditionalFormatting>
  <conditionalFormatting sqref="L169">
    <cfRule type="containsText" dxfId="66" priority="56" operator="containsText" text="#VALUE!">
      <formula>NOT(ISERROR(SEARCH("#VALUE!",L169)))</formula>
    </cfRule>
  </conditionalFormatting>
  <conditionalFormatting sqref="L171">
    <cfRule type="containsText" dxfId="65" priority="55" operator="containsText" text="#VALUE!">
      <formula>NOT(ISERROR(SEARCH("#VALUE!",L171)))</formula>
    </cfRule>
  </conditionalFormatting>
  <conditionalFormatting sqref="L173:L176 J176 J178 L178 J180 L180 L182:L184">
    <cfRule type="containsText" dxfId="64" priority="52" operator="containsText" text="#VALUE!">
      <formula>NOT(ISERROR(SEARCH("#VALUE!",J173)))</formula>
    </cfRule>
  </conditionalFormatting>
  <conditionalFormatting sqref="L245">
    <cfRule type="containsText" dxfId="63" priority="21" operator="containsText" text="#VALUE!">
      <formula>NOT(ISERROR(SEARCH("#VALUE!",L245)))</formula>
    </cfRule>
  </conditionalFormatting>
  <conditionalFormatting sqref="L247">
    <cfRule type="containsText" dxfId="62" priority="20" operator="containsText" text="#VALUE!">
      <formula>NOT(ISERROR(SEARCH("#VALUE!",L247)))</formula>
    </cfRule>
  </conditionalFormatting>
  <conditionalFormatting sqref="L249">
    <cfRule type="containsText" dxfId="61" priority="19" operator="containsText" text="#VALUE!">
      <formula>NOT(ISERROR(SEARCH("#VALUE!",L249)))</formula>
    </cfRule>
  </conditionalFormatting>
  <conditionalFormatting sqref="L251">
    <cfRule type="containsText" dxfId="60" priority="18" operator="containsText" text="#VALUE!">
      <formula>NOT(ISERROR(SEARCH("#VALUE!",L251)))</formula>
    </cfRule>
  </conditionalFormatting>
  <conditionalFormatting sqref="L253">
    <cfRule type="containsText" dxfId="59" priority="17" operator="containsText" text="#VALUE!">
      <formula>NOT(ISERROR(SEARCH("#VALUE!",L253)))</formula>
    </cfRule>
  </conditionalFormatting>
  <conditionalFormatting sqref="L255">
    <cfRule type="containsText" dxfId="58" priority="16" operator="containsText" text="#VALUE!">
      <formula>NOT(ISERROR(SEARCH("#VALUE!",L255)))</formula>
    </cfRule>
  </conditionalFormatting>
  <conditionalFormatting sqref="L259">
    <cfRule type="containsText" dxfId="57" priority="15" operator="containsText" text="#VALUE!">
      <formula>NOT(ISERROR(SEARCH("#VALUE!",L259)))</formula>
    </cfRule>
  </conditionalFormatting>
  <conditionalFormatting sqref="L261">
    <cfRule type="containsText" dxfId="56" priority="14" operator="containsText" text="#VALUE!">
      <formula>NOT(ISERROR(SEARCH("#VALUE!",L261)))</formula>
    </cfRule>
  </conditionalFormatting>
  <conditionalFormatting sqref="L263">
    <cfRule type="containsText" dxfId="55" priority="13" operator="containsText" text="#VALUE!">
      <formula>NOT(ISERROR(SEARCH("#VALUE!",L263)))</formula>
    </cfRule>
  </conditionalFormatting>
  <conditionalFormatting sqref="L265">
    <cfRule type="containsText" dxfId="54" priority="12" operator="containsText" text="#VALUE!">
      <formula>NOT(ISERROR(SEARCH("#VALUE!",L265)))</formula>
    </cfRule>
  </conditionalFormatting>
  <conditionalFormatting sqref="L271">
    <cfRule type="containsText" dxfId="53" priority="9" operator="containsText" text="#VALUE!">
      <formula>NOT(ISERROR(SEARCH("#VALUE!",L271)))</formula>
    </cfRule>
  </conditionalFormatting>
  <conditionalFormatting sqref="L273">
    <cfRule type="containsText" dxfId="52" priority="7" operator="containsText" text="#VALUE!">
      <formula>NOT(ISERROR(SEARCH("#VALUE!",L273)))</formula>
    </cfRule>
  </conditionalFormatting>
  <conditionalFormatting sqref="L275">
    <cfRule type="containsText" dxfId="51" priority="5" operator="containsText" text="#VALUE!">
      <formula>NOT(ISERROR(SEARCH("#VALUE!",L275)))</formula>
    </cfRule>
  </conditionalFormatting>
  <conditionalFormatting sqref="L277">
    <cfRule type="containsText" dxfId="50" priority="3" operator="containsText" text="#VALUE!">
      <formula>NOT(ISERROR(SEARCH("#VALUE!",L277)))</formula>
    </cfRule>
  </conditionalFormatting>
  <conditionalFormatting sqref="L279">
    <cfRule type="containsText" dxfId="49" priority="1" operator="containsText" text="#VALUE!">
      <formula>NOT(ISERROR(SEARCH("#VALUE!",L279)))</formula>
    </cfRule>
  </conditionalFormatting>
  <conditionalFormatting sqref="L316">
    <cfRule type="containsText" dxfId="48" priority="29" operator="containsText" text="#VALUE!">
      <formula>NOT(ISERROR(SEARCH("#VALUE!",L316)))</formula>
    </cfRule>
  </conditionalFormatting>
  <conditionalFormatting sqref="L318">
    <cfRule type="containsText" dxfId="47" priority="28" operator="containsText" text="#VALUE!">
      <formula>NOT(ISERROR(SEARCH("#VALUE!",L318)))</formula>
    </cfRule>
  </conditionalFormatting>
  <conditionalFormatting sqref="L320">
    <cfRule type="containsText" dxfId="46" priority="27" operator="containsText" text="#VALUE!">
      <formula>NOT(ISERROR(SEARCH("#VALUE!",L320)))</formula>
    </cfRule>
  </conditionalFormatting>
  <conditionalFormatting sqref="L322">
    <cfRule type="containsText" dxfId="45" priority="26" operator="containsText" text="#VALUE!">
      <formula>NOT(ISERROR(SEARCH("#VALUE!",L322)))</formula>
    </cfRule>
  </conditionalFormatting>
  <conditionalFormatting sqref="L324">
    <cfRule type="containsText" dxfId="44" priority="25" operator="containsText" text="#VALUE!">
      <formula>NOT(ISERROR(SEARCH("#VALUE!",L324)))</formula>
    </cfRule>
  </conditionalFormatting>
  <conditionalFormatting sqref="L326">
    <cfRule type="containsText" dxfId="43" priority="24" operator="containsText" text="#VALUE!">
      <formula>NOT(ISERROR(SEARCH("#VALUE!",L326)))</formula>
    </cfRule>
  </conditionalFormatting>
  <conditionalFormatting sqref="L9:M9 P9:T9 R14 O16 R16 L17:M17 L20 O20:R20 G22 G43 G45 L228 L230">
    <cfRule type="containsText" dxfId="42" priority="75" operator="containsText" text="Please select answer">
      <formula>NOT(ISERROR(SEARCH("Please select answer",G9)))</formula>
    </cfRule>
  </conditionalFormatting>
  <conditionalFormatting sqref="L9:M9 P9:T9 R14 O16 R16 L17:M17 L20 O20:R20 L227:L231 L1:M1 O1:T1 P21:T29 L22 M23 L24:M40 P30:R30 T30 I33:K33 I35:K35 P38:T38 Q39:T39 P39:P47 S40:T40 L42:M42 S42:T42 Q44:XFD44 L44:M45 Q45:T45 L48:M48 S48 P49 M49:M53 Q49:Q53 S49:T53 O50 P51:P58 L56 M56:M61 L58 L60 Q61:T61 T62 L62:L66 L68 L73 L75 T75 L78 L80 L82 L86 L88 L90 L92 T94 L97 T97 L99 T99 L101 T101:T103 L103 P103 P105:T112 M109:M117 J111 L111 J113 L113 P113 S113:T114 J115 L115 S115:S117 J119 L119 J121 L121 P121:T121 J124 L124 J126 L126 J128 L128 J130 L130 J132 L132 J134 L134 J136 L136 J138 L138 J140 L140 J144 L144 J146 L146 J148 L148 J152 J173:J174 S187:T187 T189 T191 T197 O200:S200 M200:M201 P201:T210 L202:M208 M209 L210:M214 P211 S211:T211 P212:T212 P213 S213:T213 P214:T214 L215 P215 S215:T215 M215:M216 P216:T217 L217:M222 P218 S218:T218 P219:T219 P220 S220:T220 O221:T221 P222 S222:T222 L224 P224 S224:T224 P227 S227:T227 P229 S229:T229 P231 S231:T231 M239 O239:S239 L241 P241 S241:T241 M243:M261 P244:P252 S244:S252 P254:P255 S255:T255 S255:S256 Q256 P258:P261 S258:S261 L267 S267:T267 P267:P279 S268:S279 M269:M279 L280:M280 P280:T280 M281 O281:S281 P283:T283 T284 J284:J286 L284:L286 J289 J291 T291 J293 T293 J295 T295 J298 T298 J300 J302 L302:M303 S302:T305 M304:M305 L305 P306:R306 L306:M308 J307 S307 P308:T308 J309 S309:T309 L309:L310 V309:XFD312 P310:R312 S311:S312 J312 L312 T312 P313:T313 P327:T327 M327:M328 L329:M329 M330:M340 P333 R333:T333 P334:T339">
    <cfRule type="containsText" dxfId="41" priority="76" operator="containsText" text="#VALUE!">
      <formula>NOT(ISERROR(SEARCH("#VALUE!",I1)))</formula>
    </cfRule>
  </conditionalFormatting>
  <conditionalFormatting sqref="M309:M315 P315:T315">
    <cfRule type="containsText" dxfId="40" priority="30" operator="containsText" text="#VALUE!">
      <formula>NOT(ISERROR(SEARCH("#VALUE!",M309)))</formula>
    </cfRule>
  </conditionalFormatting>
  <conditionalFormatting sqref="O84">
    <cfRule type="containsText" dxfId="39" priority="46" operator="containsText" text="#VALUE!">
      <formula>NOT(ISERROR(SEARCH("#VALUE!",O84)))</formula>
    </cfRule>
  </conditionalFormatting>
  <conditionalFormatting sqref="O142">
    <cfRule type="containsText" dxfId="38" priority="45" operator="containsText" text="#VALUE!">
      <formula>NOT(ISERROR(SEARCH("#VALUE!",O142)))</formula>
    </cfRule>
  </conditionalFormatting>
  <conditionalFormatting sqref="O157">
    <cfRule type="containsText" dxfId="37" priority="44" operator="containsText" text="#VALUE!">
      <formula>NOT(ISERROR(SEARCH("#VALUE!",O157)))</formula>
    </cfRule>
  </conditionalFormatting>
  <conditionalFormatting sqref="O238">
    <cfRule type="containsText" dxfId="36" priority="40" operator="containsText" text="#VALUE!">
      <formula>NOT(ISERROR(SEARCH("#VALUE!",O238)))</formula>
    </cfRule>
  </conditionalFormatting>
  <conditionalFormatting sqref="O304">
    <cfRule type="containsText" dxfId="35" priority="43" operator="containsText" text="#VALUE!">
      <formula>NOT(ISERROR(SEARCH("#VALUE!",O304)))</formula>
    </cfRule>
  </conditionalFormatting>
  <conditionalFormatting sqref="O316">
    <cfRule type="containsText" dxfId="34" priority="23" operator="containsText" text="#VALUE!">
      <formula>NOT(ISERROR(SEARCH("#VALUE!",O316)))</formula>
    </cfRule>
  </conditionalFormatting>
  <conditionalFormatting sqref="O314:S314">
    <cfRule type="containsText" dxfId="33" priority="31" operator="containsText" text="#VALUE!">
      <formula>NOT(ISERROR(SEARCH("#VALUE!",O314)))</formula>
    </cfRule>
  </conditionalFormatting>
  <conditionalFormatting sqref="P341:T341">
    <cfRule type="containsText" dxfId="32" priority="68" operator="containsText" text="#VALUE!">
      <formula>NOT(ISERROR(SEARCH("#VALUE!",P341)))</formula>
    </cfRule>
  </conditionalFormatting>
  <dataValidations count="20">
    <dataValidation type="list" allowBlank="1" showInputMessage="1" showErrorMessage="1" sqref="P286:R286" xr:uid="{00000000-0002-0000-0200-000000000000}">
      <formula1>"RRH SCORING, Under 365 days = 3 points, Between 366 and 548 days = 2 points, Over 549 days = 1 point"</formula1>
    </dataValidation>
    <dataValidation type="list" allowBlank="1" showInputMessage="1" showErrorMessage="1" sqref="P284:R284" xr:uid="{00000000-0002-0000-0200-000001000000}">
      <formula1>"PSH SCORING, Under 1000 days = 3 points, Between 1000 - 2000 days = 2 points, Over 2000 days = 1 point"</formula1>
    </dataValidation>
    <dataValidation type="list" allowBlank="1" showInputMessage="1" showErrorMessage="1" sqref="P187:R187" xr:uid="{00000000-0002-0000-0200-000002000000}">
      <formula1>"DROP DOWN TO VIEW SCORING, Service Level 3 = 3 points, Service Level 2 = 2 points, Service Level 1 = 1 point"</formula1>
    </dataValidation>
    <dataValidation type="list" allowBlank="1" showInputMessage="1" showErrorMessage="1" sqref="P197:R197" xr:uid="{00000000-0002-0000-0200-000003000000}">
      <formula1>"DROP DOWN TO VIEW SCORING, 0 - 30 days = 3 points, 31 - 60 days = 2 points, 61 - 90 days 1 point"</formula1>
    </dataValidation>
    <dataValidation type="list" allowBlank="1" showInputMessage="1" showErrorMessage="1" sqref="Q153:R153 P154" xr:uid="{00000000-0002-0000-0200-000004000000}">
      <formula1>"RRH SCORING, 2.1+ = 4 points, 1.6 - 2 = 3 points, 1.1 - 1.5 = 2 points, .6 - 1 = 1 point"</formula1>
    </dataValidation>
    <dataValidation type="list" allowBlank="1" showInputMessage="1" showErrorMessage="1" sqref="P94:R94" xr:uid="{00000000-0002-0000-0200-000005000000}">
      <formula1>"DROP DOWN TO VIEW SCORING, 95 - 100% = 5 points, 90 - 94% = 4 points, 85 - 89% = 3 points, 75 - 84% = 2 points, 50 - 74% = 1 point, Below 50% = 0 points"</formula1>
    </dataValidation>
    <dataValidation type="list" allowBlank="1" showInputMessage="1" showErrorMessage="1" sqref="P152:P153" xr:uid="{00000000-0002-0000-0200-000006000000}">
      <formula1>"PSH SCORING, 4+ = 4 points, 3 - 3.9 = 3 points, 2 - 2.9 = 2 points, 1 - 1.9 = 1 point"</formula1>
    </dataValidation>
    <dataValidation type="list" allowBlank="1" showInputMessage="1" showErrorMessage="1" sqref="P291:R291" xr:uid="{00000000-0002-0000-0200-000007000000}">
      <formula1>"DROP DOWN TO VIEW SCORING, 90 - 100% = 8 points, 80 - 89% = 6 points, 70 - 79% = 4 points, 60 - 69% = 2 point, Below 60% = 0 points"</formula1>
    </dataValidation>
    <dataValidation type="list" allowBlank="1" showInputMessage="1" showErrorMessage="1" sqref="Q293" xr:uid="{00000000-0002-0000-0200-000008000000}">
      <formula1>"RRH SCORING, 80 - 100% = 4 points, 60 - 79% = 3 points, 40 - 59% = 2 points, 20 - 39% = 1 point, Below 20% = 0 points"</formula1>
    </dataValidation>
    <dataValidation type="list" allowBlank="1" showInputMessage="1" showErrorMessage="1" sqref="P312:R312" xr:uid="{00000000-0002-0000-0200-000009000000}">
      <formula1>"DROP DOWN TO VIEW SCORING, 95 - 100% = 15 points, 90 - 94% = 12 points, 85 - 89% = 9 points, 80 - 84% = 6 points, Below 79% = 3 points"</formula1>
    </dataValidation>
    <dataValidation type="list" allowBlank="1" showInputMessage="1" showErrorMessage="1" sqref="P306:R306" xr:uid="{00000000-0002-0000-0200-00000A000000}">
      <formula1>"95 - 100% = 10 points, 90 - 94% = 8 points, 85 - 89% = 6 points, 80 - 84% = 4 points, Below 80% = 2 points"</formula1>
    </dataValidation>
    <dataValidation type="list" allowBlank="1" showInputMessage="1" showErrorMessage="1" sqref="G8:L8" xr:uid="{00000000-0002-0000-0200-00000B000000}">
      <formula1>"PSH,RRH"</formula1>
    </dataValidation>
    <dataValidation type="list" allowBlank="1" showInputMessage="1" showErrorMessage="1" sqref="P48:R48" xr:uid="{00000000-0002-0000-0200-00000D000000}">
      <formula1>"DROP DOWN TO VIEW SCORING, 0 = 5 points, 1 = 3 points"</formula1>
    </dataValidation>
    <dataValidation type="list" allowBlank="1" showInputMessage="1" showErrorMessage="1" sqref="P310:R311" xr:uid="{00000000-0002-0000-0200-00000E000000}">
      <formula1>"DROP DOWN TO VIEW SCORING, 95 - 100% = 10 points, 90 - 94% = 8 points, 85 - 89% = 6 points, 80 - 84% = 4 points, Below 80% = 2 points"</formula1>
    </dataValidation>
    <dataValidation type="list" allowBlank="1" showInputMessage="1" showErrorMessage="1" sqref="P295:R295" xr:uid="{00000000-0002-0000-0200-00000F000000}">
      <formula1>"DROP DOWN TO VIEW SCORING, 80 - 100% = 4 points, 60 - 79% = 3 points, 40 - 59% = 2 points, 20 - 39% = 1 point, Below 20% = 0 points"</formula1>
    </dataValidation>
    <dataValidation type="list" allowBlank="1" showInputMessage="1" showErrorMessage="1" sqref="P293" xr:uid="{00000000-0002-0000-0200-000010000000}">
      <formula1>"PSH SCORING, 50 - 100% = 4 points, 35 - 49% = 3 points, 20 - 34% = 2 points, 10 - 19% = 1 point, Below 10% = 0 points"</formula1>
    </dataValidation>
    <dataValidation type="list" allowBlank="1" showInputMessage="1" showErrorMessage="1" sqref="P298:R298" xr:uid="{00000000-0002-0000-0200-000011000000}">
      <formula1>"DROP DOWN TO VIEW SCORING, 90 - 100% = 4 points, 80 - 89% = 3 points, 70 - 79% = 2 points, 60 - 69% = 1 point, Below 60% = 0 points"</formula1>
    </dataValidation>
    <dataValidation type="list" allowBlank="1" showInputMessage="1" showErrorMessage="1" sqref="P65 Q62:Q65 R62:R66 P62:P63" xr:uid="{00000000-0002-0000-0200-000012000000}">
      <formula1>"DROP DOWN TO VIEW SCORING, $8000 - $15000 = 3 points, $15001 - $23000 = 2 points, Over $23000 = 1 point"</formula1>
    </dataValidation>
    <dataValidation type="list" allowBlank="1" showInputMessage="1" showErrorMessage="1" sqref="L48" xr:uid="{00000000-0002-0000-0200-000013000000}">
      <formula1>"0,1,2,3"</formula1>
    </dataValidation>
    <dataValidation type="list" allowBlank="1" showInputMessage="1" showErrorMessage="1" sqref="G43" xr:uid="{00000000-0002-0000-0200-000014000000}">
      <formula1>"Please select answer,YES,NO"</formula1>
    </dataValidation>
  </dataValidations>
  <pageMargins left="0.25" right="0.25" top="0.75" bottom="0.75" header="0.3" footer="0.3"/>
  <pageSetup paperSize="3" scale="60" fitToHeight="0" orientation="portrait" r:id="rId1"/>
  <legacy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15000000}">
          <x14:formula1>
            <xm:f>Lists!$A$11:$A$18</xm:f>
          </x14:formula1>
          <xm:sqref>G4:L4</xm:sqref>
        </x14:dataValidation>
        <x14:dataValidation type="list" allowBlank="1" showInputMessage="1" showErrorMessage="1" xr:uid="{00000000-0002-0000-0200-000016000000}">
          <x14:formula1>
            <xm:f>'C:\Users\jergas\AppData\Local\Microsoft\Windows\INetCache\Content.Outlook\WT1XZT6E\[2019 Monitoring  Evaluation Tool - DRAFT (003).xlsx]LISTS'!#REF!</xm:f>
          </x14:formula1>
          <xm:sqref>M40 M42</xm:sqref>
        </x14:dataValidation>
        <x14:dataValidation type="list" allowBlank="1" showInputMessage="1" showErrorMessage="1" xr:uid="{00000000-0002-0000-0200-000018000000}">
          <x14:formula1>
            <xm:f>Lists!$O$2:$O$3</xm:f>
          </x14:formula1>
          <xm:sqref>L111 L326 L324 L322 L320 L318 L316 L50 L117 L115 L229 L227 L224 L222 L220 L218 L215 L213 L211 L208 L204 L99 L97 L103 L101 L42 L40 L121 L119 L231 L113</xm:sqref>
        </x14:dataValidation>
        <x14:dataValidation type="list" allowBlank="1" showInputMessage="1" showErrorMessage="1" xr:uid="{00000000-0002-0000-0200-000019000000}">
          <x14:formula1>
            <xm:f>Lists!$Q$2:$Q$24</xm:f>
          </x14:formula1>
          <xm:sqref>E111 E113 E121 E119 E115 E117</xm:sqref>
        </x14:dataValidation>
        <x14:dataValidation type="list" allowBlank="1" showInputMessage="1" showErrorMessage="1" xr:uid="{00000000-0002-0000-0200-00001C000000}">
          <x14:formula1>
            <xm:f>Lists!$G$2:$G$20</xm:f>
          </x14:formula1>
          <xm:sqref>G14:L14</xm:sqref>
        </x14:dataValidation>
        <x14:dataValidation type="list" allowBlank="1" showInputMessage="1" showErrorMessage="1" xr:uid="{00000000-0002-0000-0200-000017000000}">
          <x14:formula1>
            <xm:f>Lists!$A$2:$A$7</xm:f>
          </x14:formula1>
          <xm:sqref>G2:L2</xm:sqref>
        </x14:dataValidation>
        <x14:dataValidation type="list" allowBlank="1" showInputMessage="1" showErrorMessage="1" xr:uid="{00000000-0002-0000-0200-00001A000000}">
          <x14:formula1>
            <xm:f>Lists!$C$2:$C$20</xm:f>
          </x14:formula1>
          <xm:sqref>G6:L6</xm:sqref>
        </x14:dataValidation>
        <x14:dataValidation type="list" allowBlank="1" showInputMessage="1" showErrorMessage="1" xr:uid="{00000000-0002-0000-0200-00001B000000}">
          <x14:formula1>
            <xm:f>Lists!$M$2:$M$11</xm:f>
          </x14:formula1>
          <xm:sqref>G10:L10</xm:sqref>
        </x14:dataValidation>
        <x14:dataValidation type="list" allowBlank="1" showInputMessage="1" showErrorMessage="1" xr:uid="{A0D67F5E-CDC1-4874-9A44-5C1907CB7277}">
          <x14:formula1>
            <xm:f>Lists!$E$2:$E$21</xm:f>
          </x14:formula1>
          <xm:sqref>G12:L12</xm:sqref>
        </x14:dataValidation>
        <x14:dataValidation type="list" allowBlank="1" showInputMessage="1" showErrorMessage="1" xr:uid="{DB0AFDC1-020D-44FA-A577-416DF5826730}">
          <x14:formula1>
            <xm:f>Lists!$I$2:$I$21</xm:f>
          </x14:formula1>
          <xm:sqref>G16:L16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39997558519241921"/>
    <pageSetUpPr fitToPage="1"/>
  </sheetPr>
  <dimension ref="A1:O45"/>
  <sheetViews>
    <sheetView zoomScale="136" zoomScaleNormal="136" workbookViewId="0">
      <selection activeCell="A5" sqref="A5"/>
    </sheetView>
  </sheetViews>
  <sheetFormatPr defaultColWidth="9.140625" defaultRowHeight="15" x14ac:dyDescent="0.25"/>
  <cols>
    <col min="1" max="1" width="3.7109375" style="679" customWidth="1"/>
    <col min="2" max="2" width="0.85546875" style="141" customWidth="1"/>
    <col min="3" max="3" width="3.7109375" style="141" customWidth="1"/>
    <col min="4" max="4" width="11.7109375" style="141" customWidth="1"/>
    <col min="5" max="5" width="75.7109375" style="141" customWidth="1"/>
    <col min="6" max="7" width="14.7109375" style="141" customWidth="1"/>
    <col min="8" max="10" width="9.140625" style="141" customWidth="1"/>
    <col min="11" max="11" width="0.85546875" style="674" customWidth="1"/>
    <col min="12" max="12" width="9.140625" style="141" customWidth="1"/>
    <col min="13" max="16384" width="9.140625" style="141"/>
  </cols>
  <sheetData>
    <row r="1" spans="1:12" ht="15" customHeight="1" thickBot="1" x14ac:dyDescent="0.3">
      <c r="A1" s="1"/>
      <c r="B1" s="1"/>
      <c r="C1" s="2"/>
      <c r="D1" s="3"/>
      <c r="E1" s="3"/>
      <c r="F1" s="4"/>
      <c r="G1" s="5"/>
      <c r="H1" s="5"/>
      <c r="I1" s="5"/>
      <c r="J1" s="5"/>
      <c r="K1" s="62"/>
    </row>
    <row r="2" spans="1:12" ht="15" customHeight="1" thickBot="1" x14ac:dyDescent="0.45">
      <c r="A2" s="1"/>
      <c r="B2" s="1"/>
      <c r="C2" s="6" t="s">
        <v>0</v>
      </c>
      <c r="D2" s="7"/>
      <c r="E2" s="7"/>
      <c r="F2" s="8" t="s">
        <v>86</v>
      </c>
      <c r="G2" s="945"/>
      <c r="H2" s="946"/>
      <c r="I2" s="946"/>
      <c r="J2" s="947"/>
      <c r="K2" s="80"/>
    </row>
    <row r="3" spans="1:12" ht="3" customHeight="1" x14ac:dyDescent="0.4">
      <c r="A3" s="1"/>
      <c r="B3" s="1"/>
      <c r="C3" s="10"/>
      <c r="D3" s="7"/>
      <c r="E3" s="7"/>
      <c r="F3" s="4"/>
      <c r="G3" s="948"/>
      <c r="H3" s="949"/>
      <c r="I3" s="949"/>
      <c r="J3" s="950"/>
      <c r="K3" s="673"/>
      <c r="L3" s="163"/>
    </row>
    <row r="4" spans="1:12" ht="15" customHeight="1" x14ac:dyDescent="0.4">
      <c r="A4" s="1"/>
      <c r="B4" s="1"/>
      <c r="C4" s="10" t="s">
        <v>409</v>
      </c>
      <c r="D4" s="7"/>
      <c r="E4" s="7"/>
      <c r="F4" s="4"/>
      <c r="G4" s="951"/>
      <c r="H4" s="952"/>
      <c r="I4" s="952"/>
      <c r="J4" s="953"/>
      <c r="K4" s="62"/>
    </row>
    <row r="5" spans="1:12" ht="3" customHeight="1" x14ac:dyDescent="0.4">
      <c r="A5" s="1"/>
      <c r="B5" s="1"/>
      <c r="C5" s="10"/>
      <c r="D5" s="7"/>
      <c r="E5" s="7"/>
      <c r="F5" s="4"/>
      <c r="G5" s="1"/>
      <c r="H5" s="1"/>
      <c r="I5" s="1"/>
      <c r="J5" s="1"/>
      <c r="K5" s="673"/>
      <c r="L5" s="163"/>
    </row>
    <row r="6" spans="1:12" ht="15.75" thickBot="1" x14ac:dyDescent="0.3">
      <c r="A6" s="17"/>
      <c r="B6" s="17"/>
      <c r="C6" s="18"/>
      <c r="D6" s="19"/>
      <c r="E6" s="19"/>
      <c r="F6" s="20"/>
      <c r="G6" s="21"/>
      <c r="H6" s="21"/>
      <c r="I6" s="17"/>
      <c r="J6" s="17"/>
      <c r="K6" s="138"/>
    </row>
    <row r="7" spans="1:12" ht="3" customHeight="1" x14ac:dyDescent="0.25">
      <c r="A7" s="34"/>
      <c r="B7" s="34"/>
      <c r="C7" s="114"/>
      <c r="D7" s="59"/>
      <c r="E7" s="59"/>
      <c r="F7" s="60"/>
      <c r="G7" s="61"/>
      <c r="H7" s="61"/>
      <c r="I7" s="34"/>
      <c r="J7" s="34"/>
      <c r="K7" s="34"/>
    </row>
    <row r="8" spans="1:12" ht="18.75" customHeight="1" x14ac:dyDescent="0.25">
      <c r="A8" s="513"/>
      <c r="B8" s="115"/>
      <c r="C8" s="1068" t="s">
        <v>87</v>
      </c>
      <c r="D8" s="1068"/>
      <c r="E8" s="1068"/>
      <c r="F8" s="1068"/>
      <c r="G8" s="1068"/>
      <c r="H8" s="1068"/>
      <c r="I8" s="1068"/>
      <c r="J8" s="1068"/>
      <c r="K8" s="117"/>
    </row>
    <row r="9" spans="1:12" ht="3" customHeight="1" thickBot="1" x14ac:dyDescent="0.3">
      <c r="A9" s="513"/>
      <c r="B9" s="115"/>
      <c r="C9" s="116"/>
      <c r="D9" s="115"/>
      <c r="E9" s="115"/>
      <c r="F9" s="115"/>
      <c r="G9" s="115"/>
      <c r="H9" s="115"/>
      <c r="I9" s="115"/>
      <c r="J9" s="115"/>
      <c r="K9" s="117"/>
    </row>
    <row r="10" spans="1:12" ht="15.75" customHeight="1" thickBot="1" x14ac:dyDescent="0.3">
      <c r="A10" s="1067" t="s">
        <v>212</v>
      </c>
      <c r="B10" s="117"/>
      <c r="C10" s="118"/>
      <c r="D10" s="504" t="s">
        <v>214</v>
      </c>
      <c r="E10" s="119" t="s">
        <v>88</v>
      </c>
      <c r="F10" s="120"/>
      <c r="G10" s="120"/>
      <c r="H10" s="120"/>
      <c r="I10" s="120"/>
      <c r="J10" s="121"/>
      <c r="K10" s="117"/>
    </row>
    <row r="11" spans="1:12" ht="3" customHeight="1" thickBot="1" x14ac:dyDescent="0.3">
      <c r="A11" s="1067"/>
      <c r="B11" s="122"/>
      <c r="C11" s="123"/>
      <c r="D11" s="124"/>
      <c r="E11" s="124"/>
      <c r="F11" s="124"/>
      <c r="G11" s="124"/>
      <c r="H11" s="124"/>
      <c r="I11" s="124"/>
      <c r="J11" s="121"/>
      <c r="K11" s="117"/>
    </row>
    <row r="12" spans="1:12" ht="15.75" customHeight="1" thickBot="1" x14ac:dyDescent="0.3">
      <c r="A12" s="1067"/>
      <c r="B12" s="117"/>
      <c r="C12" s="118"/>
      <c r="D12" s="504" t="s">
        <v>215</v>
      </c>
      <c r="E12" s="119" t="s">
        <v>493</v>
      </c>
      <c r="F12" s="120"/>
      <c r="G12" s="120"/>
      <c r="H12" s="120"/>
      <c r="I12" s="120"/>
      <c r="J12" s="121"/>
      <c r="K12" s="117"/>
    </row>
    <row r="13" spans="1:12" ht="3" customHeight="1" thickBot="1" x14ac:dyDescent="0.3">
      <c r="A13" s="1067"/>
      <c r="B13" s="122"/>
      <c r="C13" s="123"/>
      <c r="D13" s="505"/>
      <c r="E13" s="124"/>
      <c r="F13" s="124"/>
      <c r="G13" s="124"/>
      <c r="H13" s="124"/>
      <c r="I13" s="124"/>
      <c r="J13" s="121"/>
      <c r="K13" s="117"/>
    </row>
    <row r="14" spans="1:12" ht="15.75" customHeight="1" thickBot="1" x14ac:dyDescent="0.3">
      <c r="A14" s="1067"/>
      <c r="B14" s="117"/>
      <c r="C14" s="118"/>
      <c r="D14" s="504" t="s">
        <v>216</v>
      </c>
      <c r="E14" s="119" t="s">
        <v>492</v>
      </c>
      <c r="F14" s="120"/>
      <c r="G14" s="120"/>
      <c r="H14" s="120"/>
      <c r="I14" s="120"/>
      <c r="J14" s="121"/>
      <c r="K14" s="117"/>
    </row>
    <row r="15" spans="1:12" ht="3" customHeight="1" thickBot="1" x14ac:dyDescent="0.3">
      <c r="A15" s="1067"/>
      <c r="B15" s="122"/>
      <c r="C15" s="123"/>
      <c r="D15" s="505"/>
      <c r="E15" s="124"/>
      <c r="F15" s="124"/>
      <c r="G15" s="124"/>
      <c r="H15" s="124"/>
      <c r="I15" s="124"/>
      <c r="J15" s="121"/>
      <c r="K15" s="117"/>
    </row>
    <row r="16" spans="1:12" ht="15.75" customHeight="1" thickBot="1" x14ac:dyDescent="0.3">
      <c r="A16" s="1067"/>
      <c r="B16" s="117"/>
      <c r="C16" s="118"/>
      <c r="D16" s="504" t="s">
        <v>89</v>
      </c>
      <c r="E16" s="119" t="s">
        <v>90</v>
      </c>
      <c r="F16" s="120"/>
      <c r="G16" s="120"/>
      <c r="H16" s="120"/>
      <c r="I16" s="120"/>
      <c r="J16" s="121"/>
      <c r="K16" s="117"/>
    </row>
    <row r="17" spans="1:15" ht="3" customHeight="1" thickBot="1" x14ac:dyDescent="0.3">
      <c r="A17" s="1067"/>
      <c r="B17" s="122"/>
      <c r="C17" s="123"/>
      <c r="D17" s="505"/>
      <c r="E17" s="124"/>
      <c r="F17" s="124"/>
      <c r="G17" s="124"/>
      <c r="H17" s="124"/>
      <c r="I17" s="124"/>
      <c r="J17" s="121"/>
      <c r="K17" s="117"/>
    </row>
    <row r="18" spans="1:15" ht="15.75" customHeight="1" thickBot="1" x14ac:dyDescent="0.3">
      <c r="A18" s="1067"/>
      <c r="B18" s="117"/>
      <c r="C18" s="118"/>
      <c r="D18" s="506" t="s">
        <v>217</v>
      </c>
      <c r="E18" s="115" t="s">
        <v>91</v>
      </c>
      <c r="F18" s="115"/>
      <c r="G18" s="115"/>
      <c r="H18" s="115"/>
      <c r="I18" s="115"/>
      <c r="J18" s="121"/>
      <c r="K18" s="680"/>
    </row>
    <row r="19" spans="1:15" ht="3" customHeight="1" thickBot="1" x14ac:dyDescent="0.3">
      <c r="A19" s="1067"/>
      <c r="B19" s="122"/>
      <c r="C19" s="123"/>
      <c r="D19" s="507"/>
      <c r="E19" s="115"/>
      <c r="F19" s="115"/>
      <c r="G19" s="115"/>
      <c r="H19" s="115"/>
      <c r="I19" s="115"/>
      <c r="J19" s="121"/>
      <c r="K19" s="680"/>
      <c r="O19" s="141" t="s">
        <v>534</v>
      </c>
    </row>
    <row r="20" spans="1:15" ht="15.6" customHeight="1" thickBot="1" x14ac:dyDescent="0.3">
      <c r="A20" s="1067"/>
      <c r="B20" s="117"/>
      <c r="C20" s="118"/>
      <c r="D20" s="506" t="s">
        <v>218</v>
      </c>
      <c r="E20" s="115" t="s">
        <v>92</v>
      </c>
      <c r="F20" s="115"/>
      <c r="G20" s="115"/>
      <c r="H20" s="115"/>
      <c r="I20" s="115"/>
      <c r="J20" s="121"/>
      <c r="K20" s="680"/>
    </row>
    <row r="21" spans="1:15" ht="3" customHeight="1" thickBot="1" x14ac:dyDescent="0.3">
      <c r="A21" s="1067"/>
      <c r="B21" s="122"/>
      <c r="C21" s="123"/>
      <c r="D21" s="507"/>
      <c r="E21" s="115"/>
      <c r="F21" s="115"/>
      <c r="G21" s="115"/>
      <c r="H21" s="115"/>
      <c r="I21" s="115"/>
      <c r="J21" s="121"/>
      <c r="K21" s="680"/>
    </row>
    <row r="22" spans="1:15" ht="15.75" customHeight="1" thickBot="1" x14ac:dyDescent="0.3">
      <c r="A22" s="1067"/>
      <c r="B22" s="117"/>
      <c r="C22" s="118"/>
      <c r="D22" s="506" t="s">
        <v>219</v>
      </c>
      <c r="E22" s="115" t="s">
        <v>93</v>
      </c>
      <c r="F22" s="115"/>
      <c r="G22" s="115"/>
      <c r="H22" s="115"/>
      <c r="I22" s="115"/>
      <c r="J22" s="121"/>
      <c r="K22" s="680"/>
    </row>
    <row r="23" spans="1:15" ht="3" customHeight="1" thickBot="1" x14ac:dyDescent="0.3">
      <c r="A23" s="1067"/>
      <c r="B23" s="122"/>
      <c r="C23" s="123"/>
      <c r="D23" s="507"/>
      <c r="E23" s="115"/>
      <c r="F23" s="115"/>
      <c r="G23" s="115"/>
      <c r="H23" s="115"/>
      <c r="I23" s="115"/>
      <c r="J23" s="121"/>
      <c r="K23" s="680"/>
    </row>
    <row r="24" spans="1:15" ht="15.75" customHeight="1" thickBot="1" x14ac:dyDescent="0.3">
      <c r="A24" s="1067"/>
      <c r="B24" s="117"/>
      <c r="C24" s="118"/>
      <c r="D24" s="508" t="s">
        <v>530</v>
      </c>
      <c r="E24" s="124" t="s">
        <v>94</v>
      </c>
      <c r="F24" s="115"/>
      <c r="G24" s="115"/>
      <c r="H24" s="115"/>
      <c r="I24" s="115"/>
      <c r="J24" s="121"/>
      <c r="K24" s="680"/>
    </row>
    <row r="25" spans="1:15" ht="3" customHeight="1" thickBot="1" x14ac:dyDescent="0.3">
      <c r="A25" s="1067"/>
      <c r="B25" s="115"/>
      <c r="C25" s="125"/>
      <c r="D25" s="507"/>
      <c r="E25" s="115"/>
      <c r="F25" s="115"/>
      <c r="G25" s="115"/>
      <c r="H25" s="115"/>
      <c r="I25" s="115"/>
      <c r="J25" s="121"/>
      <c r="K25" s="680"/>
    </row>
    <row r="26" spans="1:15" ht="15.75" customHeight="1" thickBot="1" x14ac:dyDescent="0.3">
      <c r="A26" s="1067"/>
      <c r="B26" s="117"/>
      <c r="C26" s="118"/>
      <c r="D26" s="509" t="s">
        <v>531</v>
      </c>
      <c r="E26" s="126" t="s">
        <v>95</v>
      </c>
      <c r="F26" s="127"/>
      <c r="G26" s="127"/>
      <c r="H26" s="127"/>
      <c r="I26" s="127"/>
      <c r="J26" s="128"/>
      <c r="K26" s="680"/>
    </row>
    <row r="27" spans="1:15" ht="3" customHeight="1" x14ac:dyDescent="0.25">
      <c r="A27" s="515"/>
      <c r="B27" s="516"/>
      <c r="C27" s="516"/>
      <c r="D27" s="516"/>
      <c r="E27" s="517"/>
      <c r="F27" s="518"/>
      <c r="G27" s="518"/>
      <c r="H27" s="518"/>
      <c r="I27" s="518"/>
      <c r="J27" s="519"/>
      <c r="K27" s="681"/>
    </row>
    <row r="28" spans="1:15" ht="3" customHeight="1" x14ac:dyDescent="0.25">
      <c r="A28" s="513"/>
      <c r="B28" s="514"/>
      <c r="C28" s="125"/>
      <c r="D28" s="129"/>
      <c r="E28" s="130"/>
      <c r="F28" s="130"/>
      <c r="G28" s="130"/>
      <c r="H28" s="130"/>
      <c r="I28" s="130"/>
      <c r="J28" s="131"/>
      <c r="K28" s="682"/>
    </row>
    <row r="29" spans="1:15" ht="3" customHeight="1" thickBot="1" x14ac:dyDescent="0.3">
      <c r="A29" s="513"/>
      <c r="B29" s="906"/>
      <c r="C29" s="34"/>
      <c r="D29" s="607"/>
      <c r="E29" s="907"/>
      <c r="F29" s="43"/>
      <c r="G29" s="43"/>
      <c r="H29" s="43"/>
      <c r="I29" s="43"/>
      <c r="J29" s="908"/>
      <c r="K29" s="682"/>
    </row>
    <row r="30" spans="1:15" ht="18.95" customHeight="1" thickBot="1" x14ac:dyDescent="0.3">
      <c r="A30" s="513"/>
      <c r="B30" s="906"/>
      <c r="C30" s="912"/>
      <c r="D30" s="510" t="s">
        <v>646</v>
      </c>
      <c r="E30" s="907" t="s">
        <v>647</v>
      </c>
      <c r="F30" s="43"/>
      <c r="G30" s="43"/>
      <c r="H30" s="43"/>
      <c r="I30" s="43"/>
      <c r="J30" s="908"/>
      <c r="K30" s="682"/>
    </row>
    <row r="31" spans="1:15" ht="3" customHeight="1" thickBot="1" x14ac:dyDescent="0.3">
      <c r="A31" s="513"/>
      <c r="B31" s="906"/>
      <c r="C31" s="34"/>
      <c r="D31" s="607"/>
      <c r="E31" s="907"/>
      <c r="F31" s="43"/>
      <c r="G31" s="43"/>
      <c r="H31" s="43"/>
      <c r="I31" s="43"/>
      <c r="J31" s="908"/>
      <c r="K31" s="682"/>
    </row>
    <row r="32" spans="1:15" ht="18" customHeight="1" thickBot="1" x14ac:dyDescent="0.3">
      <c r="A32" s="1067" t="s">
        <v>213</v>
      </c>
      <c r="B32" s="117"/>
      <c r="C32" s="118"/>
      <c r="D32" s="510" t="s">
        <v>96</v>
      </c>
      <c r="E32" s="1069" t="s">
        <v>97</v>
      </c>
      <c r="F32" s="1070"/>
      <c r="G32" s="1070"/>
      <c r="H32" s="1070"/>
      <c r="I32" s="1070"/>
      <c r="J32" s="1071"/>
      <c r="K32" s="680"/>
    </row>
    <row r="33" spans="1:11" ht="15.75" customHeight="1" x14ac:dyDescent="0.25">
      <c r="A33" s="1067"/>
      <c r="B33" s="115"/>
      <c r="C33" s="125"/>
      <c r="D33" s="511"/>
      <c r="E33" s="1072"/>
      <c r="F33" s="1073"/>
      <c r="G33" s="1073"/>
      <c r="H33" s="1073"/>
      <c r="I33" s="1073"/>
      <c r="J33" s="1074"/>
      <c r="K33" s="680"/>
    </row>
    <row r="34" spans="1:11" ht="3" customHeight="1" thickBot="1" x14ac:dyDescent="0.3">
      <c r="A34" s="1067"/>
      <c r="B34" s="122"/>
      <c r="C34" s="123"/>
      <c r="D34" s="511"/>
      <c r="E34" s="122"/>
      <c r="F34" s="122"/>
      <c r="G34" s="122"/>
      <c r="H34" s="122"/>
      <c r="I34" s="122"/>
      <c r="J34" s="122"/>
      <c r="K34" s="132"/>
    </row>
    <row r="35" spans="1:11" ht="15.75" customHeight="1" thickBot="1" x14ac:dyDescent="0.3">
      <c r="A35" s="1067"/>
      <c r="B35" s="132"/>
      <c r="C35" s="118"/>
      <c r="D35" s="510" t="s">
        <v>98</v>
      </c>
      <c r="E35" s="122" t="s">
        <v>523</v>
      </c>
      <c r="F35" s="122"/>
      <c r="G35" s="122"/>
      <c r="H35" s="122"/>
      <c r="I35" s="122"/>
      <c r="J35" s="122"/>
      <c r="K35" s="132"/>
    </row>
    <row r="36" spans="1:11" ht="11.25" customHeight="1" x14ac:dyDescent="0.25">
      <c r="A36" s="1067"/>
      <c r="B36" s="510"/>
      <c r="C36" s="510"/>
      <c r="D36" s="510"/>
      <c r="E36" s="785" t="s">
        <v>407</v>
      </c>
      <c r="F36" s="122"/>
      <c r="G36" s="122"/>
      <c r="H36" s="122"/>
      <c r="I36" s="122"/>
      <c r="J36" s="122"/>
      <c r="K36" s="132"/>
    </row>
    <row r="37" spans="1:11" ht="3" customHeight="1" thickBot="1" x14ac:dyDescent="0.3">
      <c r="A37" s="1067"/>
      <c r="B37" s="122"/>
      <c r="C37" s="123"/>
      <c r="D37" s="511"/>
      <c r="E37" s="122"/>
      <c r="F37" s="122"/>
      <c r="G37" s="122"/>
      <c r="H37" s="122"/>
      <c r="I37" s="122"/>
      <c r="J37" s="122"/>
      <c r="K37" s="132"/>
    </row>
    <row r="38" spans="1:11" ht="15.75" customHeight="1" thickBot="1" x14ac:dyDescent="0.3">
      <c r="A38" s="1067"/>
      <c r="B38" s="132"/>
      <c r="C38" s="118"/>
      <c r="D38" s="511" t="s">
        <v>98</v>
      </c>
      <c r="E38" s="122" t="s">
        <v>408</v>
      </c>
      <c r="F38" s="122"/>
      <c r="G38" s="122"/>
      <c r="H38" s="132"/>
      <c r="I38" s="133"/>
      <c r="J38" s="122"/>
      <c r="K38" s="132"/>
    </row>
    <row r="39" spans="1:11" ht="3" customHeight="1" thickBot="1" x14ac:dyDescent="0.3">
      <c r="A39" s="1067"/>
      <c r="B39" s="122"/>
      <c r="C39" s="123"/>
      <c r="D39" s="511"/>
      <c r="E39" s="122"/>
      <c r="F39" s="122"/>
      <c r="G39" s="122"/>
      <c r="H39" s="122"/>
      <c r="I39" s="122"/>
      <c r="J39" s="122"/>
      <c r="K39" s="132"/>
    </row>
    <row r="40" spans="1:11" ht="15.75" customHeight="1" thickBot="1" x14ac:dyDescent="0.3">
      <c r="A40" s="1067"/>
      <c r="B40" s="132"/>
      <c r="C40" s="118"/>
      <c r="D40" s="510" t="s">
        <v>491</v>
      </c>
      <c r="E40" s="122" t="s">
        <v>99</v>
      </c>
      <c r="F40" s="122"/>
      <c r="G40" s="122"/>
      <c r="H40" s="122"/>
      <c r="I40" s="122"/>
      <c r="J40" s="122"/>
      <c r="K40" s="132"/>
    </row>
    <row r="41" spans="1:11" ht="3" customHeight="1" thickBot="1" x14ac:dyDescent="0.3">
      <c r="A41" s="1067"/>
      <c r="B41" s="122"/>
      <c r="C41" s="123"/>
      <c r="D41" s="511"/>
      <c r="E41" s="122"/>
      <c r="F41" s="122"/>
      <c r="G41" s="122"/>
      <c r="H41" s="122"/>
      <c r="I41" s="122"/>
      <c r="J41" s="122"/>
      <c r="K41" s="132"/>
    </row>
    <row r="42" spans="1:11" ht="15.75" customHeight="1" thickBot="1" x14ac:dyDescent="0.3">
      <c r="A42" s="1067"/>
      <c r="B42" s="132"/>
      <c r="C42" s="118"/>
      <c r="D42" s="512" t="s">
        <v>532</v>
      </c>
      <c r="E42" s="115" t="s">
        <v>100</v>
      </c>
      <c r="F42" s="122"/>
      <c r="G42" s="122"/>
      <c r="H42" s="122"/>
      <c r="I42" s="122"/>
      <c r="J42" s="122"/>
      <c r="K42" s="132"/>
    </row>
    <row r="43" spans="1:11" ht="3" customHeight="1" thickBot="1" x14ac:dyDescent="0.3">
      <c r="A43" s="1067"/>
      <c r="B43" s="122"/>
      <c r="C43" s="123"/>
      <c r="D43" s="511"/>
      <c r="E43" s="122"/>
      <c r="F43" s="122"/>
      <c r="G43" s="122"/>
      <c r="H43" s="122"/>
      <c r="I43" s="122"/>
      <c r="J43" s="122"/>
      <c r="K43" s="132"/>
    </row>
    <row r="44" spans="1:11" ht="15.75" customHeight="1" thickBot="1" x14ac:dyDescent="0.3">
      <c r="A44" s="1067"/>
      <c r="B44" s="132"/>
      <c r="C44" s="118"/>
      <c r="D44" s="511" t="s">
        <v>533</v>
      </c>
      <c r="E44" s="122" t="s">
        <v>405</v>
      </c>
      <c r="F44" s="122"/>
      <c r="G44" s="122"/>
      <c r="H44" s="122"/>
      <c r="I44" s="122"/>
      <c r="J44" s="122"/>
      <c r="K44" s="132"/>
    </row>
    <row r="45" spans="1:11" ht="3" customHeight="1" x14ac:dyDescent="0.25">
      <c r="A45" s="1067"/>
      <c r="B45" s="122"/>
      <c r="C45" s="123"/>
      <c r="D45" s="511"/>
      <c r="E45" s="122"/>
      <c r="F45" s="122"/>
      <c r="G45" s="122"/>
      <c r="H45" s="122"/>
      <c r="I45" s="122"/>
      <c r="J45" s="122"/>
      <c r="K45" s="132"/>
    </row>
  </sheetData>
  <mergeCells count="7">
    <mergeCell ref="A10:A26"/>
    <mergeCell ref="A32:A45"/>
    <mergeCell ref="G2:J2"/>
    <mergeCell ref="G3:J3"/>
    <mergeCell ref="G4:J4"/>
    <mergeCell ref="C8:J8"/>
    <mergeCell ref="E32:J33"/>
  </mergeCells>
  <conditionalFormatting sqref="G2:J2">
    <cfRule type="containsText" dxfId="31" priority="1" operator="containsText" text="0">
      <formula>NOT(ISERROR(SEARCH("0",G2)))</formula>
    </cfRule>
  </conditionalFormatting>
  <pageMargins left="0.25" right="0.25" top="0.75" bottom="0.75" header="0.3" footer="0.3"/>
  <pageSetup paperSize="3" scale="82"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2</xdr:col>
                    <xdr:colOff>9525</xdr:colOff>
                    <xdr:row>8</xdr:row>
                    <xdr:rowOff>19050</xdr:rowOff>
                  </from>
                  <to>
                    <xdr:col>3</xdr:col>
                    <xdr:colOff>38100</xdr:colOff>
                    <xdr:row>10</xdr:row>
                    <xdr:rowOff>0</xdr:rowOff>
                  </to>
                </anchor>
              </controlPr>
            </control>
          </mc:Choice>
        </mc:AlternateContent>
        <mc:AlternateContent xmlns:mc="http://schemas.openxmlformats.org/markup-compatibility/2006">
          <mc:Choice Requires="x14">
            <control shapeId="4116" r:id="rId5" name="Check Box 20">
              <controlPr defaultSize="0" autoFill="0" autoLine="0" autoPict="0">
                <anchor moveWithCells="1">
                  <from>
                    <xdr:col>2</xdr:col>
                    <xdr:colOff>9525</xdr:colOff>
                    <xdr:row>10</xdr:row>
                    <xdr:rowOff>9525</xdr:rowOff>
                  </from>
                  <to>
                    <xdr:col>3</xdr:col>
                    <xdr:colOff>38100</xdr:colOff>
                    <xdr:row>12</xdr:row>
                    <xdr:rowOff>9525</xdr:rowOff>
                  </to>
                </anchor>
              </controlPr>
            </control>
          </mc:Choice>
        </mc:AlternateContent>
        <mc:AlternateContent xmlns:mc="http://schemas.openxmlformats.org/markup-compatibility/2006">
          <mc:Choice Requires="x14">
            <control shapeId="4117" r:id="rId6" name="Check Box 21">
              <controlPr defaultSize="0" autoFill="0" autoLine="0" autoPict="0">
                <anchor moveWithCells="1">
                  <from>
                    <xdr:col>2</xdr:col>
                    <xdr:colOff>9525</xdr:colOff>
                    <xdr:row>12</xdr:row>
                    <xdr:rowOff>9525</xdr:rowOff>
                  </from>
                  <to>
                    <xdr:col>3</xdr:col>
                    <xdr:colOff>38100</xdr:colOff>
                    <xdr:row>14</xdr:row>
                    <xdr:rowOff>9525</xdr:rowOff>
                  </to>
                </anchor>
              </controlPr>
            </control>
          </mc:Choice>
        </mc:AlternateContent>
        <mc:AlternateContent xmlns:mc="http://schemas.openxmlformats.org/markup-compatibility/2006">
          <mc:Choice Requires="x14">
            <control shapeId="4118" r:id="rId7" name="Check Box 22">
              <controlPr defaultSize="0" autoFill="0" autoLine="0" autoPict="0">
                <anchor moveWithCells="1">
                  <from>
                    <xdr:col>2</xdr:col>
                    <xdr:colOff>9525</xdr:colOff>
                    <xdr:row>14</xdr:row>
                    <xdr:rowOff>9525</xdr:rowOff>
                  </from>
                  <to>
                    <xdr:col>3</xdr:col>
                    <xdr:colOff>38100</xdr:colOff>
                    <xdr:row>16</xdr:row>
                    <xdr:rowOff>9525</xdr:rowOff>
                  </to>
                </anchor>
              </controlPr>
            </control>
          </mc:Choice>
        </mc:AlternateContent>
        <mc:AlternateContent xmlns:mc="http://schemas.openxmlformats.org/markup-compatibility/2006">
          <mc:Choice Requires="x14">
            <control shapeId="4120" r:id="rId8" name="Check Box 24">
              <controlPr defaultSize="0" autoFill="0" autoLine="0" autoPict="0">
                <anchor moveWithCells="1">
                  <from>
                    <xdr:col>2</xdr:col>
                    <xdr:colOff>9525</xdr:colOff>
                    <xdr:row>16</xdr:row>
                    <xdr:rowOff>9525</xdr:rowOff>
                  </from>
                  <to>
                    <xdr:col>3</xdr:col>
                    <xdr:colOff>38100</xdr:colOff>
                    <xdr:row>18</xdr:row>
                    <xdr:rowOff>9525</xdr:rowOff>
                  </to>
                </anchor>
              </controlPr>
            </control>
          </mc:Choice>
        </mc:AlternateContent>
        <mc:AlternateContent xmlns:mc="http://schemas.openxmlformats.org/markup-compatibility/2006">
          <mc:Choice Requires="x14">
            <control shapeId="4121" r:id="rId9" name="Check Box 25">
              <controlPr defaultSize="0" autoFill="0" autoLine="0" autoPict="0">
                <anchor moveWithCells="1">
                  <from>
                    <xdr:col>2</xdr:col>
                    <xdr:colOff>9525</xdr:colOff>
                    <xdr:row>18</xdr:row>
                    <xdr:rowOff>9525</xdr:rowOff>
                  </from>
                  <to>
                    <xdr:col>3</xdr:col>
                    <xdr:colOff>38100</xdr:colOff>
                    <xdr:row>20</xdr:row>
                    <xdr:rowOff>9525</xdr:rowOff>
                  </to>
                </anchor>
              </controlPr>
            </control>
          </mc:Choice>
        </mc:AlternateContent>
        <mc:AlternateContent xmlns:mc="http://schemas.openxmlformats.org/markup-compatibility/2006">
          <mc:Choice Requires="x14">
            <control shapeId="4122" r:id="rId10" name="Check Box 26">
              <controlPr defaultSize="0" autoFill="0" autoLine="0" autoPict="0">
                <anchor moveWithCells="1">
                  <from>
                    <xdr:col>2</xdr:col>
                    <xdr:colOff>9525</xdr:colOff>
                    <xdr:row>20</xdr:row>
                    <xdr:rowOff>9525</xdr:rowOff>
                  </from>
                  <to>
                    <xdr:col>3</xdr:col>
                    <xdr:colOff>38100</xdr:colOff>
                    <xdr:row>22</xdr:row>
                    <xdr:rowOff>9525</xdr:rowOff>
                  </to>
                </anchor>
              </controlPr>
            </control>
          </mc:Choice>
        </mc:AlternateContent>
        <mc:AlternateContent xmlns:mc="http://schemas.openxmlformats.org/markup-compatibility/2006">
          <mc:Choice Requires="x14">
            <control shapeId="4124" r:id="rId11" name="Check Box 28">
              <controlPr defaultSize="0" autoFill="0" autoLine="0" autoPict="0">
                <anchor moveWithCells="1">
                  <from>
                    <xdr:col>2</xdr:col>
                    <xdr:colOff>19050</xdr:colOff>
                    <xdr:row>42</xdr:row>
                    <xdr:rowOff>9525</xdr:rowOff>
                  </from>
                  <to>
                    <xdr:col>3</xdr:col>
                    <xdr:colOff>47625</xdr:colOff>
                    <xdr:row>44</xdr:row>
                    <xdr:rowOff>9525</xdr:rowOff>
                  </to>
                </anchor>
              </controlPr>
            </control>
          </mc:Choice>
        </mc:AlternateContent>
        <mc:AlternateContent xmlns:mc="http://schemas.openxmlformats.org/markup-compatibility/2006">
          <mc:Choice Requires="x14">
            <control shapeId="4125" r:id="rId12" name="Check Box 29">
              <controlPr defaultSize="0" autoFill="0" autoLine="0" autoPict="0">
                <anchor moveWithCells="1">
                  <from>
                    <xdr:col>2</xdr:col>
                    <xdr:colOff>19050</xdr:colOff>
                    <xdr:row>40</xdr:row>
                    <xdr:rowOff>9525</xdr:rowOff>
                  </from>
                  <to>
                    <xdr:col>3</xdr:col>
                    <xdr:colOff>47625</xdr:colOff>
                    <xdr:row>42</xdr:row>
                    <xdr:rowOff>9525</xdr:rowOff>
                  </to>
                </anchor>
              </controlPr>
            </control>
          </mc:Choice>
        </mc:AlternateContent>
        <mc:AlternateContent xmlns:mc="http://schemas.openxmlformats.org/markup-compatibility/2006">
          <mc:Choice Requires="x14">
            <control shapeId="4126" r:id="rId13" name="Check Box 30">
              <controlPr defaultSize="0" autoFill="0" autoLine="0" autoPict="0">
                <anchor moveWithCells="1">
                  <from>
                    <xdr:col>2</xdr:col>
                    <xdr:colOff>19050</xdr:colOff>
                    <xdr:row>38</xdr:row>
                    <xdr:rowOff>9525</xdr:rowOff>
                  </from>
                  <to>
                    <xdr:col>3</xdr:col>
                    <xdr:colOff>47625</xdr:colOff>
                    <xdr:row>40</xdr:row>
                    <xdr:rowOff>9525</xdr:rowOff>
                  </to>
                </anchor>
              </controlPr>
            </control>
          </mc:Choice>
        </mc:AlternateContent>
        <mc:AlternateContent xmlns:mc="http://schemas.openxmlformats.org/markup-compatibility/2006">
          <mc:Choice Requires="x14">
            <control shapeId="4127" r:id="rId14" name="Check Box 31">
              <controlPr defaultSize="0" autoFill="0" autoLine="0" autoPict="0">
                <anchor moveWithCells="1">
                  <from>
                    <xdr:col>2</xdr:col>
                    <xdr:colOff>9525</xdr:colOff>
                    <xdr:row>22</xdr:row>
                    <xdr:rowOff>9525</xdr:rowOff>
                  </from>
                  <to>
                    <xdr:col>3</xdr:col>
                    <xdr:colOff>38100</xdr:colOff>
                    <xdr:row>24</xdr:row>
                    <xdr:rowOff>9525</xdr:rowOff>
                  </to>
                </anchor>
              </controlPr>
            </control>
          </mc:Choice>
        </mc:AlternateContent>
        <mc:AlternateContent xmlns:mc="http://schemas.openxmlformats.org/markup-compatibility/2006">
          <mc:Choice Requires="x14">
            <control shapeId="4128" r:id="rId15" name="Check Box 32">
              <controlPr defaultSize="0" autoFill="0" autoLine="0" autoPict="0">
                <anchor moveWithCells="1">
                  <from>
                    <xdr:col>2</xdr:col>
                    <xdr:colOff>9525</xdr:colOff>
                    <xdr:row>24</xdr:row>
                    <xdr:rowOff>9525</xdr:rowOff>
                  </from>
                  <to>
                    <xdr:col>3</xdr:col>
                    <xdr:colOff>38100</xdr:colOff>
                    <xdr:row>26</xdr:row>
                    <xdr:rowOff>9525</xdr:rowOff>
                  </to>
                </anchor>
              </controlPr>
            </control>
          </mc:Choice>
        </mc:AlternateContent>
        <mc:AlternateContent xmlns:mc="http://schemas.openxmlformats.org/markup-compatibility/2006">
          <mc:Choice Requires="x14">
            <control shapeId="4130" r:id="rId16" name="Check Box 34">
              <controlPr defaultSize="0" autoFill="0" autoLine="0" autoPict="0">
                <anchor moveWithCells="1">
                  <from>
                    <xdr:col>2</xdr:col>
                    <xdr:colOff>9525</xdr:colOff>
                    <xdr:row>33</xdr:row>
                    <xdr:rowOff>0</xdr:rowOff>
                  </from>
                  <to>
                    <xdr:col>3</xdr:col>
                    <xdr:colOff>38100</xdr:colOff>
                    <xdr:row>35</xdr:row>
                    <xdr:rowOff>0</xdr:rowOff>
                  </to>
                </anchor>
              </controlPr>
            </control>
          </mc:Choice>
        </mc:AlternateContent>
        <mc:AlternateContent xmlns:mc="http://schemas.openxmlformats.org/markup-compatibility/2006">
          <mc:Choice Requires="x14">
            <control shapeId="4131" r:id="rId17" name="Check Box 35">
              <controlPr defaultSize="0" autoFill="0" autoLine="0" autoPict="0">
                <anchor moveWithCells="1">
                  <from>
                    <xdr:col>2</xdr:col>
                    <xdr:colOff>9525</xdr:colOff>
                    <xdr:row>33</xdr:row>
                    <xdr:rowOff>0</xdr:rowOff>
                  </from>
                  <to>
                    <xdr:col>3</xdr:col>
                    <xdr:colOff>38100</xdr:colOff>
                    <xdr:row>35</xdr:row>
                    <xdr:rowOff>0</xdr:rowOff>
                  </to>
                </anchor>
              </controlPr>
            </control>
          </mc:Choice>
        </mc:AlternateContent>
        <mc:AlternateContent xmlns:mc="http://schemas.openxmlformats.org/markup-compatibility/2006">
          <mc:Choice Requires="x14">
            <control shapeId="4132" r:id="rId18" name="Check Box 36">
              <controlPr defaultSize="0" autoFill="0" autoLine="0" autoPict="0">
                <anchor moveWithCells="1">
                  <from>
                    <xdr:col>2</xdr:col>
                    <xdr:colOff>9525</xdr:colOff>
                    <xdr:row>33</xdr:row>
                    <xdr:rowOff>9525</xdr:rowOff>
                  </from>
                  <to>
                    <xdr:col>3</xdr:col>
                    <xdr:colOff>38100</xdr:colOff>
                    <xdr:row>35</xdr:row>
                    <xdr:rowOff>9525</xdr:rowOff>
                  </to>
                </anchor>
              </controlPr>
            </control>
          </mc:Choice>
        </mc:AlternateContent>
        <mc:AlternateContent xmlns:mc="http://schemas.openxmlformats.org/markup-compatibility/2006">
          <mc:Choice Requires="x14">
            <control shapeId="4133" r:id="rId19" name="Check Box 37">
              <controlPr defaultSize="0" autoFill="0" autoLine="0" autoPict="0">
                <anchor moveWithCells="1">
                  <from>
                    <xdr:col>2</xdr:col>
                    <xdr:colOff>9525</xdr:colOff>
                    <xdr:row>36</xdr:row>
                    <xdr:rowOff>9525</xdr:rowOff>
                  </from>
                  <to>
                    <xdr:col>3</xdr:col>
                    <xdr:colOff>38100</xdr:colOff>
                    <xdr:row>38</xdr:row>
                    <xdr:rowOff>9525</xdr:rowOff>
                  </to>
                </anchor>
              </controlPr>
            </control>
          </mc:Choice>
        </mc:AlternateContent>
        <mc:AlternateContent xmlns:mc="http://schemas.openxmlformats.org/markup-compatibility/2006">
          <mc:Choice Requires="x14">
            <control shapeId="4134" r:id="rId20" name="Check Box 38">
              <controlPr defaultSize="0" autoFill="0" autoLine="0" autoPict="0">
                <anchor moveWithCells="1">
                  <from>
                    <xdr:col>2</xdr:col>
                    <xdr:colOff>9525</xdr:colOff>
                    <xdr:row>30</xdr:row>
                    <xdr:rowOff>228600</xdr:rowOff>
                  </from>
                  <to>
                    <xdr:col>3</xdr:col>
                    <xdr:colOff>38100</xdr:colOff>
                    <xdr:row>32</xdr:row>
                    <xdr:rowOff>9525</xdr:rowOff>
                  </to>
                </anchor>
              </controlPr>
            </control>
          </mc:Choice>
        </mc:AlternateContent>
        <mc:AlternateContent xmlns:mc="http://schemas.openxmlformats.org/markup-compatibility/2006">
          <mc:Choice Requires="x14">
            <control shapeId="4135" r:id="rId21" name="Check Box 39">
              <controlPr defaultSize="0" autoFill="0" autoLine="0" autoPict="0">
                <anchor moveWithCells="1">
                  <from>
                    <xdr:col>2</xdr:col>
                    <xdr:colOff>9525</xdr:colOff>
                    <xdr:row>28</xdr:row>
                    <xdr:rowOff>228600</xdr:rowOff>
                  </from>
                  <to>
                    <xdr:col>3</xdr:col>
                    <xdr:colOff>38100</xdr:colOff>
                    <xdr:row>30</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 operator="containsText" text="#VALUE!" id="{D00BB4AA-1B15-4FB4-9B7D-2FA18CAA47B5}">
            <xm:f>NOT(ISERROR(SEARCH("#VALUE!",'C:\Users\jergas\AppData\Local\Microsoft\Windows\INetCache\Content.Outlook\WT1XZT6E\[2019 Monitoring  Evaluation Tool - DRAFT (003).xlsx]PART 1 - AGENCY Component'!#REF!)))</xm:f>
            <x14:dxf>
              <font>
                <color theme="0"/>
              </font>
            </x14:dxf>
          </x14:cfRule>
          <xm:sqref>J1 J6:J7</xm:sqref>
        </x14:conditionalFormatting>
        <x14:conditionalFormatting xmlns:xm="http://schemas.microsoft.com/office/excel/2006/main">
          <x14:cfRule type="containsText" priority="3" operator="containsText" text="Please select answer" id="{BB49E2B2-0FEF-48AD-AFDC-257FF39B8686}">
            <xm:f>NOT(ISERROR(SEARCH("Please select answer",'C:\Users\jergas\AppData\Local\Microsoft\Windows\INetCache\Content.Outlook\WT1XZT6E\[2019 Monitoring  Evaluation Tool - DRAFT (003).xlsx]PART 1 - AGENCY Component'!#REF!)))</xm:f>
            <x14:dxf>
              <font>
                <color rgb="FFFF0000"/>
              </font>
            </x14:dxf>
          </x14:cfRule>
          <x14:cfRule type="containsText" priority="4" operator="containsText" text="#VALUE!" id="{8ED9953B-E65E-41DA-BF0C-91F93F24DE23}">
            <xm:f>NOT(ISERROR(SEARCH("#VALUE!",'C:\Users\jergas\AppData\Local\Microsoft\Windows\INetCache\Content.Outlook\WT1XZT6E\[2019 Monitoring  Evaluation Tool - DRAFT (003).xlsx]PART 1 - AGENCY Component'!#REF!)))</xm:f>
            <x14:dxf>
              <font>
                <color theme="0"/>
              </font>
            </x14:dxf>
          </x14:cfRule>
          <xm:sqref>J10:J11</xm:sqref>
        </x14:conditionalFormatting>
        <x14:conditionalFormatting xmlns:xm="http://schemas.microsoft.com/office/excel/2006/main">
          <x14:cfRule type="containsText" priority="5" operator="containsText" text="#VALUE!" id="{85917A86-6570-4963-BC4C-5CD0A8185984}">
            <xm:f>NOT(ISERROR(SEARCH("#VALUE!",'C:\Users\jergas\AppData\Local\Microsoft\Windows\INetCache\Content.Outlook\WT1XZT6E\[2019 Monitoring  Evaluation Tool - DRAFT (003).xlsx]PART 1 - AGENCY Component'!#REF!)))</xm:f>
            <x14:dxf>
              <font>
                <color theme="0"/>
              </font>
            </x14:dxf>
          </x14:cfRule>
          <x14:cfRule type="containsText" priority="6" operator="containsText" text="Please select answer" id="{DF429E67-EB2C-482D-B4B5-B8D9D94ACB82}">
            <xm:f>NOT(ISERROR(SEARCH("Please select answer",'C:\Users\jergas\AppData\Local\Microsoft\Windows\INetCache\Content.Outlook\WT1XZT6E\[2019 Monitoring  Evaluation Tool - DRAFT (003).xlsx]PART 1 - AGENCY Component'!#REF!)))</xm:f>
            <x14:dxf>
              <font>
                <color rgb="FFFF0000"/>
              </font>
            </x14:dxf>
          </x14:cfRule>
          <xm:sqref>J12:J13</xm:sqref>
        </x14:conditionalFormatting>
        <x14:conditionalFormatting xmlns:xm="http://schemas.microsoft.com/office/excel/2006/main">
          <x14:cfRule type="containsText" priority="7" operator="containsText" text="#VALUE!" id="{E71BED92-E7E5-4EE0-BA69-8E1FDA05C17D}">
            <xm:f>NOT(ISERROR(SEARCH("#VALUE!",'C:\Users\jergas\AppData\Local\Microsoft\Windows\INetCache\Content.Outlook\WT1XZT6E\[2019 Monitoring  Evaluation Tool - DRAFT (003).xlsx]PART 1 - AGENCY Component'!#REF!)))</xm:f>
            <x14:dxf>
              <font>
                <color theme="0"/>
              </font>
            </x14:dxf>
          </x14:cfRule>
          <x14:cfRule type="containsText" priority="8" operator="containsText" text="Please select answer" id="{5E39E13E-267C-4914-B7C3-3657FA4D326C}">
            <xm:f>NOT(ISERROR(SEARCH("Please select answer",'C:\Users\jergas\AppData\Local\Microsoft\Windows\INetCache\Content.Outlook\WT1XZT6E\[2019 Monitoring  Evaluation Tool - DRAFT (003).xlsx]PART 1 - AGENCY Component'!#REF!)))</xm:f>
            <x14:dxf>
              <font>
                <color rgb="FFFF0000"/>
              </font>
            </x14:dxf>
          </x14:cfRule>
          <xm:sqref>J14:J31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50E0E1B-58BF-47E1-8FD6-8AAACF3EA287}">
          <x14:formula1>
            <xm:f>Lists!$A$2:$A$7</xm:f>
          </x14:formula1>
          <xm:sqref>G2:J2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3EC7C-C6E8-48F4-AA69-BF4F4094AC8B}">
  <dimension ref="B2:T686"/>
  <sheetViews>
    <sheetView zoomScale="86" zoomScaleNormal="86" workbookViewId="0">
      <selection activeCell="S41" sqref="S41"/>
    </sheetView>
  </sheetViews>
  <sheetFormatPr defaultRowHeight="15" x14ac:dyDescent="0.25"/>
  <sheetData>
    <row r="2" spans="2:3" ht="18.75" x14ac:dyDescent="0.3">
      <c r="B2" s="909" t="s">
        <v>648</v>
      </c>
    </row>
    <row r="3" spans="2:3" x14ac:dyDescent="0.25">
      <c r="C3" t="s">
        <v>649</v>
      </c>
    </row>
    <row r="35" spans="3:3" ht="18.75" x14ac:dyDescent="0.3">
      <c r="C35" s="909" t="s">
        <v>650</v>
      </c>
    </row>
    <row r="61" spans="2:2" x14ac:dyDescent="0.25">
      <c r="B61" t="s">
        <v>651</v>
      </c>
    </row>
    <row r="62" spans="2:2" x14ac:dyDescent="0.25">
      <c r="B62" t="s">
        <v>652</v>
      </c>
    </row>
    <row r="65" spans="2:20" x14ac:dyDescent="0.25">
      <c r="B65" t="s">
        <v>653</v>
      </c>
      <c r="T65" s="910"/>
    </row>
    <row r="66" spans="2:20" x14ac:dyDescent="0.25">
      <c r="C66" t="s">
        <v>654</v>
      </c>
      <c r="E66" t="s">
        <v>693</v>
      </c>
    </row>
    <row r="80" spans="2:20" x14ac:dyDescent="0.25">
      <c r="B80" t="s">
        <v>655</v>
      </c>
      <c r="C80" t="s">
        <v>656</v>
      </c>
    </row>
    <row r="104" spans="2:3" x14ac:dyDescent="0.25">
      <c r="B104" t="s">
        <v>657</v>
      </c>
      <c r="C104" t="s">
        <v>464</v>
      </c>
    </row>
    <row r="135" spans="2:3" x14ac:dyDescent="0.25">
      <c r="B135" t="s">
        <v>658</v>
      </c>
      <c r="C135" t="s">
        <v>645</v>
      </c>
    </row>
    <row r="151" spans="2:4" x14ac:dyDescent="0.25">
      <c r="B151" t="s">
        <v>659</v>
      </c>
      <c r="C151" t="s">
        <v>452</v>
      </c>
    </row>
    <row r="152" spans="2:4" x14ac:dyDescent="0.25">
      <c r="D152" t="s">
        <v>660</v>
      </c>
    </row>
    <row r="153" spans="2:4" x14ac:dyDescent="0.25">
      <c r="D153" t="s">
        <v>661</v>
      </c>
    </row>
    <row r="174" spans="2:4" x14ac:dyDescent="0.25">
      <c r="B174" t="s">
        <v>662</v>
      </c>
      <c r="C174" t="s">
        <v>663</v>
      </c>
    </row>
    <row r="175" spans="2:4" x14ac:dyDescent="0.25">
      <c r="D175" t="s">
        <v>664</v>
      </c>
    </row>
    <row r="194" spans="2:3" x14ac:dyDescent="0.25">
      <c r="B194" t="s">
        <v>665</v>
      </c>
      <c r="C194" t="s">
        <v>666</v>
      </c>
    </row>
    <row r="212" spans="2:4" x14ac:dyDescent="0.25">
      <c r="B212" t="s">
        <v>667</v>
      </c>
      <c r="D212" t="s">
        <v>668</v>
      </c>
    </row>
    <row r="245" spans="2:4" x14ac:dyDescent="0.25">
      <c r="B245" t="s">
        <v>669</v>
      </c>
      <c r="D245" t="s">
        <v>464</v>
      </c>
    </row>
    <row r="285" spans="2:4" x14ac:dyDescent="0.25">
      <c r="B285" t="s">
        <v>669</v>
      </c>
      <c r="D285" t="s">
        <v>670</v>
      </c>
    </row>
    <row r="315" spans="2:3" x14ac:dyDescent="0.25">
      <c r="B315" t="s">
        <v>671</v>
      </c>
      <c r="C315" t="s">
        <v>672</v>
      </c>
    </row>
    <row r="343" spans="2:3" x14ac:dyDescent="0.25">
      <c r="B343" t="s">
        <v>673</v>
      </c>
      <c r="C343" t="s">
        <v>674</v>
      </c>
    </row>
    <row r="360" spans="2:3" x14ac:dyDescent="0.25">
      <c r="B360" t="s">
        <v>675</v>
      </c>
      <c r="C360" t="s">
        <v>676</v>
      </c>
    </row>
    <row r="393" spans="2:3" x14ac:dyDescent="0.25">
      <c r="B393" t="s">
        <v>677</v>
      </c>
      <c r="C393" t="s">
        <v>463</v>
      </c>
    </row>
    <row r="418" spans="2:3" x14ac:dyDescent="0.25">
      <c r="B418" t="s">
        <v>678</v>
      </c>
      <c r="C418" t="s">
        <v>679</v>
      </c>
    </row>
    <row r="454" spans="2:3" x14ac:dyDescent="0.25">
      <c r="B454">
        <v>34</v>
      </c>
      <c r="C454" t="s">
        <v>536</v>
      </c>
    </row>
    <row r="475" spans="2:3" x14ac:dyDescent="0.25">
      <c r="B475">
        <v>35</v>
      </c>
      <c r="C475" t="s">
        <v>680</v>
      </c>
    </row>
    <row r="489" spans="2:3" x14ac:dyDescent="0.25">
      <c r="B489" t="s">
        <v>454</v>
      </c>
      <c r="C489" t="s">
        <v>681</v>
      </c>
    </row>
    <row r="516" spans="2:4" x14ac:dyDescent="0.25">
      <c r="B516" t="s">
        <v>455</v>
      </c>
      <c r="C516" t="s">
        <v>682</v>
      </c>
    </row>
    <row r="517" spans="2:4" x14ac:dyDescent="0.25">
      <c r="D517" t="s">
        <v>683</v>
      </c>
    </row>
    <row r="542" spans="2:3" x14ac:dyDescent="0.25">
      <c r="B542">
        <v>37</v>
      </c>
      <c r="C542" t="s">
        <v>684</v>
      </c>
    </row>
    <row r="560" spans="2:3" x14ac:dyDescent="0.25">
      <c r="B560">
        <v>38</v>
      </c>
      <c r="C560" t="s">
        <v>685</v>
      </c>
    </row>
    <row r="581" spans="5:5" ht="21" x14ac:dyDescent="0.35">
      <c r="E581" s="911" t="s">
        <v>686</v>
      </c>
    </row>
    <row r="601" spans="2:4" x14ac:dyDescent="0.25">
      <c r="B601">
        <v>39</v>
      </c>
      <c r="C601" t="s">
        <v>687</v>
      </c>
    </row>
    <row r="602" spans="2:4" x14ac:dyDescent="0.25">
      <c r="D602" t="s">
        <v>688</v>
      </c>
    </row>
    <row r="622" spans="2:3" x14ac:dyDescent="0.25">
      <c r="B622">
        <v>40</v>
      </c>
      <c r="C622" t="s">
        <v>464</v>
      </c>
    </row>
    <row r="630" spans="2:3" x14ac:dyDescent="0.25">
      <c r="B630" t="s">
        <v>456</v>
      </c>
      <c r="C630" t="s">
        <v>689</v>
      </c>
    </row>
    <row r="652" spans="2:3" x14ac:dyDescent="0.25">
      <c r="B652" t="s">
        <v>457</v>
      </c>
      <c r="C652" t="s">
        <v>689</v>
      </c>
    </row>
    <row r="675" spans="2:16" x14ac:dyDescent="0.25">
      <c r="B675" t="s">
        <v>458</v>
      </c>
      <c r="C675" t="s">
        <v>689</v>
      </c>
      <c r="E675" t="s">
        <v>690</v>
      </c>
    </row>
    <row r="678" spans="2:16" x14ac:dyDescent="0.25">
      <c r="P678">
        <v>0</v>
      </c>
    </row>
    <row r="686" spans="2:16" x14ac:dyDescent="0.25">
      <c r="B686">
        <v>42</v>
      </c>
      <c r="C686" t="s">
        <v>691</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83"/>
  <sheetViews>
    <sheetView zoomScale="82" zoomScaleNormal="82" workbookViewId="0">
      <pane xSplit="1" ySplit="10" topLeftCell="B11" activePane="bottomRight" state="frozen"/>
      <selection activeCell="Q39" sqref="Q39"/>
      <selection pane="topRight" activeCell="Q39" sqref="Q39"/>
      <selection pane="bottomLeft" activeCell="Q39" sqref="Q39"/>
      <selection pane="bottomRight" activeCell="Q39" sqref="Q39"/>
    </sheetView>
  </sheetViews>
  <sheetFormatPr defaultColWidth="9.140625" defaultRowHeight="15" x14ac:dyDescent="0.25"/>
  <cols>
    <col min="1" max="1" width="3.7109375" style="141" customWidth="1"/>
    <col min="2" max="2" width="0.85546875" style="141" customWidth="1"/>
    <col min="3" max="4" width="3.7109375" style="141" customWidth="1"/>
    <col min="5" max="5" width="37.7109375" style="141" customWidth="1"/>
    <col min="6" max="6" width="0.85546875" style="141" customWidth="1"/>
    <col min="7" max="7" width="37.7109375" style="141" customWidth="1"/>
    <col min="8" max="8" width="42.7109375" style="141" customWidth="1"/>
    <col min="9" max="9" width="3.7109375" style="141" customWidth="1"/>
    <col min="10" max="10" width="0.85546875" style="141" customWidth="1"/>
    <col min="11" max="11" width="37.7109375" style="141" customWidth="1"/>
    <col min="12" max="12" width="42.7109375" style="141" customWidth="1"/>
    <col min="13" max="13" width="3.7109375" style="141" customWidth="1"/>
    <col min="14" max="14" width="1.42578125" style="141" customWidth="1"/>
    <col min="15" max="15" width="9.140625" style="141" customWidth="1"/>
    <col min="16" max="16384" width="9.140625" style="141"/>
  </cols>
  <sheetData>
    <row r="1" spans="1:14" x14ac:dyDescent="0.25">
      <c r="A1" s="122"/>
      <c r="B1" s="122"/>
      <c r="C1" s="122"/>
      <c r="D1" s="122"/>
      <c r="E1" s="122"/>
      <c r="F1" s="122"/>
      <c r="G1" s="122"/>
      <c r="H1" s="520"/>
      <c r="I1" s="122"/>
      <c r="J1" s="122"/>
      <c r="K1" s="122"/>
      <c r="L1" s="520"/>
      <c r="M1" s="132"/>
    </row>
    <row r="2" spans="1:14" ht="15" customHeight="1" x14ac:dyDescent="0.25">
      <c r="A2" s="29"/>
      <c r="B2" s="29"/>
      <c r="C2" s="521" t="s">
        <v>0</v>
      </c>
      <c r="D2" s="29"/>
      <c r="E2" s="522"/>
      <c r="F2" s="523"/>
      <c r="G2" s="523"/>
      <c r="H2" s="524"/>
      <c r="I2" s="525"/>
      <c r="J2" s="257"/>
      <c r="K2" s="526"/>
      <c r="L2" s="524"/>
      <c r="M2" s="683"/>
    </row>
    <row r="3" spans="1:14" ht="3" customHeight="1" x14ac:dyDescent="0.25">
      <c r="A3" s="1"/>
      <c r="B3" s="1"/>
      <c r="C3" s="527"/>
      <c r="D3" s="1"/>
      <c r="E3" s="528"/>
      <c r="F3" s="529"/>
      <c r="G3" s="529"/>
      <c r="H3" s="524"/>
      <c r="I3" s="530"/>
      <c r="J3" s="9"/>
      <c r="K3" s="526"/>
      <c r="L3" s="524"/>
      <c r="M3" s="530"/>
    </row>
    <row r="4" spans="1:14" ht="15" customHeight="1" x14ac:dyDescent="0.25">
      <c r="A4" s="1"/>
      <c r="B4" s="1"/>
      <c r="C4" s="527" t="s">
        <v>411</v>
      </c>
      <c r="D4" s="1"/>
      <c r="E4" s="528"/>
      <c r="F4" s="531"/>
      <c r="G4" s="531"/>
      <c r="H4" s="532"/>
      <c r="I4" s="530"/>
      <c r="J4" s="9"/>
      <c r="K4" s="533"/>
      <c r="L4" s="532"/>
      <c r="M4" s="530"/>
    </row>
    <row r="5" spans="1:14" ht="3" customHeight="1" x14ac:dyDescent="0.25">
      <c r="A5" s="62"/>
      <c r="B5" s="62"/>
      <c r="C5" s="534"/>
      <c r="D5" s="34"/>
      <c r="E5" s="535"/>
      <c r="F5" s="533"/>
      <c r="G5" s="533"/>
      <c r="H5" s="532"/>
      <c r="I5" s="530"/>
      <c r="J5" s="97"/>
      <c r="K5" s="533"/>
      <c r="L5" s="532"/>
      <c r="M5" s="530"/>
    </row>
    <row r="6" spans="1:14" ht="15" customHeight="1" x14ac:dyDescent="0.25">
      <c r="A6" s="62"/>
      <c r="B6" s="62"/>
      <c r="C6" s="536"/>
      <c r="D6" s="524"/>
      <c r="E6" s="535"/>
      <c r="F6" s="533"/>
      <c r="G6" s="533"/>
      <c r="H6" s="532"/>
      <c r="I6" s="530"/>
      <c r="J6" s="97"/>
      <c r="K6" s="533"/>
      <c r="L6" s="1"/>
      <c r="M6" s="537"/>
    </row>
    <row r="7" spans="1:14" ht="18.75" customHeight="1" x14ac:dyDescent="0.25">
      <c r="A7" s="1084"/>
      <c r="B7" s="62"/>
      <c r="C7" s="1087" t="s">
        <v>221</v>
      </c>
      <c r="D7" s="1087"/>
      <c r="E7" s="1087"/>
      <c r="F7" s="1087"/>
      <c r="G7" s="1087"/>
      <c r="H7" s="1087"/>
      <c r="I7" s="1087"/>
      <c r="J7" s="1087"/>
      <c r="K7" s="1087"/>
      <c r="L7" s="1087"/>
      <c r="M7" s="1087"/>
    </row>
    <row r="8" spans="1:14" ht="3" customHeight="1" thickBot="1" x14ac:dyDescent="0.3">
      <c r="A8" s="1085"/>
      <c r="B8" s="62"/>
      <c r="C8" s="538"/>
      <c r="D8" s="524"/>
      <c r="E8" s="535"/>
      <c r="F8" s="533"/>
      <c r="G8" s="533"/>
      <c r="H8" s="532"/>
      <c r="I8" s="530"/>
      <c r="J8" s="346"/>
      <c r="K8" s="533"/>
      <c r="L8" s="532"/>
      <c r="M8" s="530"/>
    </row>
    <row r="9" spans="1:14" ht="15" customHeight="1" x14ac:dyDescent="0.25">
      <c r="A9" s="1085"/>
      <c r="B9" s="62"/>
      <c r="C9" s="1088" t="s">
        <v>222</v>
      </c>
      <c r="D9" s="1090" t="s">
        <v>223</v>
      </c>
      <c r="E9" s="1092" t="s">
        <v>224</v>
      </c>
      <c r="F9"/>
      <c r="G9" s="712" t="s">
        <v>225</v>
      </c>
      <c r="H9" s="1094" t="s">
        <v>226</v>
      </c>
      <c r="I9" s="1095"/>
      <c r="J9" s="80"/>
      <c r="K9" s="712" t="s">
        <v>227</v>
      </c>
      <c r="L9" s="1094" t="s">
        <v>228</v>
      </c>
      <c r="M9" s="1095"/>
      <c r="N9" s="200"/>
    </row>
    <row r="10" spans="1:14" ht="15" customHeight="1" thickBot="1" x14ac:dyDescent="0.3">
      <c r="A10" s="1085"/>
      <c r="B10" s="138"/>
      <c r="C10" s="1089"/>
      <c r="D10" s="1091"/>
      <c r="E10" s="1093"/>
      <c r="F10" s="539"/>
      <c r="G10" s="713" t="s">
        <v>229</v>
      </c>
      <c r="H10" s="540" t="s">
        <v>230</v>
      </c>
      <c r="I10" s="714">
        <f>SUM(I11:I82)</f>
        <v>86</v>
      </c>
      <c r="J10" s="541"/>
      <c r="K10" s="713" t="s">
        <v>231</v>
      </c>
      <c r="L10" s="540" t="s">
        <v>232</v>
      </c>
      <c r="M10" s="714">
        <f>SUM(M11:M82)</f>
        <v>86</v>
      </c>
      <c r="N10" s="200"/>
    </row>
    <row r="11" spans="1:14" ht="15.75" customHeight="1" x14ac:dyDescent="0.25">
      <c r="A11" s="1085"/>
      <c r="B11" s="34"/>
      <c r="C11" s="1096" t="s">
        <v>233</v>
      </c>
      <c r="D11" s="542">
        <v>2</v>
      </c>
      <c r="E11" s="760" t="s">
        <v>117</v>
      </c>
      <c r="F11" s="80"/>
      <c r="G11" s="715" t="s">
        <v>118</v>
      </c>
      <c r="H11" s="543"/>
      <c r="I11" s="716">
        <v>1</v>
      </c>
      <c r="J11" s="80"/>
      <c r="K11" s="715" t="s">
        <v>118</v>
      </c>
      <c r="L11" s="543"/>
      <c r="M11" s="716">
        <v>1</v>
      </c>
      <c r="N11" s="200"/>
    </row>
    <row r="12" spans="1:14" ht="15.75" customHeight="1" x14ac:dyDescent="0.25">
      <c r="A12" s="1085"/>
      <c r="B12" s="34"/>
      <c r="C12" s="1097"/>
      <c r="D12" s="542">
        <v>3</v>
      </c>
      <c r="E12" s="760" t="s">
        <v>119</v>
      </c>
      <c r="F12" s="80"/>
      <c r="G12" s="715" t="s">
        <v>120</v>
      </c>
      <c r="H12" s="543" t="s">
        <v>234</v>
      </c>
      <c r="I12" s="716">
        <v>3</v>
      </c>
      <c r="J12" s="80"/>
      <c r="K12" s="715" t="s">
        <v>120</v>
      </c>
      <c r="L12" s="543" t="s">
        <v>234</v>
      </c>
      <c r="M12" s="716">
        <v>3</v>
      </c>
      <c r="N12" s="200"/>
    </row>
    <row r="13" spans="1:14" ht="15.75" customHeight="1" x14ac:dyDescent="0.25">
      <c r="A13" s="1085"/>
      <c r="B13" s="34"/>
      <c r="C13" s="1097"/>
      <c r="D13" s="542">
        <v>4</v>
      </c>
      <c r="E13" s="760" t="s">
        <v>122</v>
      </c>
      <c r="F13" s="80"/>
      <c r="G13" s="715" t="s">
        <v>235</v>
      </c>
      <c r="H13" s="544"/>
      <c r="I13" s="717">
        <v>5</v>
      </c>
      <c r="J13" s="80"/>
      <c r="K13" s="715" t="s">
        <v>235</v>
      </c>
      <c r="L13" s="544"/>
      <c r="M13" s="717">
        <v>5</v>
      </c>
      <c r="N13" s="200"/>
    </row>
    <row r="14" spans="1:14" ht="15.75" customHeight="1" x14ac:dyDescent="0.25">
      <c r="A14" s="1085"/>
      <c r="B14" s="34"/>
      <c r="C14" s="1097"/>
      <c r="D14" s="545"/>
      <c r="E14" s="761"/>
      <c r="F14" s="80"/>
      <c r="G14" s="718" t="s">
        <v>236</v>
      </c>
      <c r="H14" s="546"/>
      <c r="I14" s="719"/>
      <c r="J14" s="80"/>
      <c r="K14" s="718" t="s">
        <v>236</v>
      </c>
      <c r="L14" s="546"/>
      <c r="M14" s="719"/>
      <c r="N14" s="200"/>
    </row>
    <row r="15" spans="1:14" x14ac:dyDescent="0.25">
      <c r="A15" s="1085"/>
      <c r="B15" s="34"/>
      <c r="C15" s="1097"/>
      <c r="D15" s="547">
        <v>6</v>
      </c>
      <c r="E15" s="762" t="s">
        <v>128</v>
      </c>
      <c r="F15" s="80"/>
      <c r="G15" s="720" t="s">
        <v>237</v>
      </c>
      <c r="H15" s="548"/>
      <c r="I15" s="721">
        <v>3</v>
      </c>
      <c r="J15" s="80"/>
      <c r="K15" s="720" t="s">
        <v>237</v>
      </c>
      <c r="L15" s="548"/>
      <c r="M15" s="721">
        <v>3</v>
      </c>
      <c r="N15" s="200"/>
    </row>
    <row r="16" spans="1:14" ht="15" customHeight="1" x14ac:dyDescent="0.25">
      <c r="A16" s="1085"/>
      <c r="B16" s="34"/>
      <c r="C16" s="1097"/>
      <c r="D16" s="549"/>
      <c r="E16" s="763"/>
      <c r="F16" s="80"/>
      <c r="G16" s="722" t="s">
        <v>238</v>
      </c>
      <c r="H16" s="550"/>
      <c r="I16" s="723"/>
      <c r="J16" s="80"/>
      <c r="K16" s="722" t="s">
        <v>238</v>
      </c>
      <c r="L16" s="550"/>
      <c r="M16" s="723"/>
      <c r="N16" s="200"/>
    </row>
    <row r="17" spans="1:14" ht="15" customHeight="1" thickBot="1" x14ac:dyDescent="0.3">
      <c r="A17" s="1085"/>
      <c r="B17" s="34"/>
      <c r="C17" s="1098"/>
      <c r="D17" s="551"/>
      <c r="E17" s="764"/>
      <c r="F17" s="80"/>
      <c r="G17" s="724" t="s">
        <v>239</v>
      </c>
      <c r="H17" s="552"/>
      <c r="I17" s="725"/>
      <c r="J17" s="553"/>
      <c r="K17" s="724" t="s">
        <v>239</v>
      </c>
      <c r="L17" s="552"/>
      <c r="M17" s="725"/>
      <c r="N17" s="200"/>
    </row>
    <row r="18" spans="1:14" ht="15" customHeight="1" x14ac:dyDescent="0.25">
      <c r="A18" s="1085"/>
      <c r="B18" s="34"/>
      <c r="C18" s="1099" t="s">
        <v>489</v>
      </c>
      <c r="D18" s="554">
        <v>7</v>
      </c>
      <c r="E18" s="765" t="s">
        <v>135</v>
      </c>
      <c r="F18" s="555"/>
      <c r="G18" s="726" t="s">
        <v>240</v>
      </c>
      <c r="H18" s="556"/>
      <c r="I18" s="727">
        <v>1</v>
      </c>
      <c r="J18" s="80"/>
      <c r="K18" s="726" t="s">
        <v>240</v>
      </c>
      <c r="L18" s="556"/>
      <c r="M18" s="727">
        <v>1</v>
      </c>
      <c r="N18" s="200"/>
    </row>
    <row r="19" spans="1:14" x14ac:dyDescent="0.25">
      <c r="A19" s="1085"/>
      <c r="B19" s="34"/>
      <c r="C19" s="1100"/>
      <c r="D19" s="547">
        <v>9</v>
      </c>
      <c r="E19" s="762" t="s">
        <v>140</v>
      </c>
      <c r="F19" s="80"/>
      <c r="G19" s="720" t="s">
        <v>241</v>
      </c>
      <c r="H19" s="557" t="s">
        <v>242</v>
      </c>
      <c r="I19" s="721">
        <v>5</v>
      </c>
      <c r="J19" s="80"/>
      <c r="K19" s="720" t="s">
        <v>241</v>
      </c>
      <c r="L19" s="557" t="s">
        <v>242</v>
      </c>
      <c r="M19" s="721">
        <v>5</v>
      </c>
      <c r="N19" s="200"/>
    </row>
    <row r="20" spans="1:14" x14ac:dyDescent="0.25">
      <c r="A20" s="1085"/>
      <c r="B20" s="34"/>
      <c r="C20" s="1100"/>
      <c r="D20" s="549"/>
      <c r="E20" s="763"/>
      <c r="F20" s="80"/>
      <c r="G20" s="722" t="s">
        <v>243</v>
      </c>
      <c r="H20" s="550"/>
      <c r="I20" s="728"/>
      <c r="J20" s="80"/>
      <c r="K20" s="722" t="s">
        <v>243</v>
      </c>
      <c r="L20" s="550"/>
      <c r="M20" s="728"/>
      <c r="N20" s="773"/>
    </row>
    <row r="21" spans="1:14" x14ac:dyDescent="0.25">
      <c r="A21" s="1085"/>
      <c r="B21" s="34"/>
      <c r="C21" s="1100"/>
      <c r="D21" s="549"/>
      <c r="E21" s="763"/>
      <c r="F21" s="80"/>
      <c r="G21" s="722" t="s">
        <v>244</v>
      </c>
      <c r="H21" s="550"/>
      <c r="I21" s="728"/>
      <c r="J21" s="80"/>
      <c r="K21" s="722" t="s">
        <v>244</v>
      </c>
      <c r="L21" s="550"/>
      <c r="M21" s="728"/>
      <c r="N21" s="200"/>
    </row>
    <row r="22" spans="1:14" x14ac:dyDescent="0.25">
      <c r="A22" s="1085"/>
      <c r="B22" s="34"/>
      <c r="C22" s="1100"/>
      <c r="D22" s="549"/>
      <c r="E22" s="763"/>
      <c r="F22" s="80"/>
      <c r="G22" s="722" t="s">
        <v>245</v>
      </c>
      <c r="H22" s="550"/>
      <c r="I22" s="728"/>
      <c r="J22" s="80"/>
      <c r="K22" s="722" t="s">
        <v>245</v>
      </c>
      <c r="L22" s="550"/>
      <c r="M22" s="728"/>
      <c r="N22" s="200"/>
    </row>
    <row r="23" spans="1:14" x14ac:dyDescent="0.25">
      <c r="A23" s="1085"/>
      <c r="B23" s="34"/>
      <c r="C23" s="1100"/>
      <c r="D23" s="549"/>
      <c r="E23" s="763"/>
      <c r="F23" s="80"/>
      <c r="G23" s="722" t="s">
        <v>246</v>
      </c>
      <c r="H23" s="550"/>
      <c r="I23" s="729"/>
      <c r="J23" s="80"/>
      <c r="K23" s="722" t="s">
        <v>246</v>
      </c>
      <c r="L23" s="550"/>
      <c r="M23" s="729"/>
      <c r="N23" s="200"/>
    </row>
    <row r="24" spans="1:14" x14ac:dyDescent="0.25">
      <c r="A24" s="1085"/>
      <c r="B24" s="34"/>
      <c r="C24" s="1100"/>
      <c r="D24" s="558"/>
      <c r="E24" s="766"/>
      <c r="F24" s="555"/>
      <c r="G24" s="730" t="s">
        <v>247</v>
      </c>
      <c r="H24" s="559"/>
      <c r="I24" s="731"/>
      <c r="J24" s="80"/>
      <c r="K24" s="730" t="s">
        <v>247</v>
      </c>
      <c r="L24" s="559"/>
      <c r="M24" s="731"/>
      <c r="N24" s="200"/>
    </row>
    <row r="25" spans="1:14" ht="15.75" customHeight="1" x14ac:dyDescent="0.25">
      <c r="A25" s="1085"/>
      <c r="B25" s="34"/>
      <c r="C25" s="1100"/>
      <c r="D25" s="542">
        <v>10</v>
      </c>
      <c r="E25" s="767" t="s">
        <v>248</v>
      </c>
      <c r="F25" s="555"/>
      <c r="G25" s="732" t="s">
        <v>146</v>
      </c>
      <c r="H25" s="560" t="s">
        <v>249</v>
      </c>
      <c r="I25" s="731">
        <v>1</v>
      </c>
      <c r="J25" s="80"/>
      <c r="K25" s="732" t="s">
        <v>146</v>
      </c>
      <c r="L25" s="560"/>
      <c r="M25" s="731">
        <v>1</v>
      </c>
      <c r="N25" s="200"/>
    </row>
    <row r="26" spans="1:14" ht="15.75" customHeight="1" x14ac:dyDescent="0.25">
      <c r="A26" s="1085"/>
      <c r="B26" s="34"/>
      <c r="C26" s="1100"/>
      <c r="D26" s="542">
        <v>11</v>
      </c>
      <c r="E26" s="767" t="s">
        <v>250</v>
      </c>
      <c r="F26" s="555"/>
      <c r="G26" s="732" t="s">
        <v>146</v>
      </c>
      <c r="H26" s="560" t="s">
        <v>251</v>
      </c>
      <c r="I26" s="731">
        <v>1</v>
      </c>
      <c r="J26" s="80"/>
      <c r="K26" s="732" t="s">
        <v>146</v>
      </c>
      <c r="L26" s="560" t="s">
        <v>252</v>
      </c>
      <c r="M26" s="731">
        <v>1</v>
      </c>
      <c r="N26" s="200"/>
    </row>
    <row r="27" spans="1:14" ht="15.75" customHeight="1" x14ac:dyDescent="0.25">
      <c r="A27" s="1085"/>
      <c r="B27" s="34"/>
      <c r="C27" s="1100"/>
      <c r="D27" s="542">
        <v>12</v>
      </c>
      <c r="E27" s="767" t="s">
        <v>149</v>
      </c>
      <c r="F27" s="539"/>
      <c r="G27" s="733" t="s">
        <v>253</v>
      </c>
      <c r="H27" s="561"/>
      <c r="I27" s="731">
        <v>1</v>
      </c>
      <c r="J27" s="80"/>
      <c r="K27" s="733" t="s">
        <v>253</v>
      </c>
      <c r="L27" s="561"/>
      <c r="M27" s="731">
        <v>1</v>
      </c>
      <c r="N27" s="200"/>
    </row>
    <row r="28" spans="1:14" ht="15.75" customHeight="1" x14ac:dyDescent="0.25">
      <c r="A28" s="1085"/>
      <c r="B28" s="34"/>
      <c r="C28" s="1100"/>
      <c r="D28" s="562">
        <v>13</v>
      </c>
      <c r="E28" s="768" t="s">
        <v>150</v>
      </c>
      <c r="F28" s="80"/>
      <c r="G28" s="733" t="s">
        <v>254</v>
      </c>
      <c r="H28" s="563" t="s">
        <v>255</v>
      </c>
      <c r="I28" s="734">
        <v>1</v>
      </c>
      <c r="J28" s="80"/>
      <c r="K28" s="733" t="s">
        <v>254</v>
      </c>
      <c r="L28" s="563" t="s">
        <v>255</v>
      </c>
      <c r="M28" s="734">
        <v>1</v>
      </c>
      <c r="N28" s="200"/>
    </row>
    <row r="29" spans="1:14" ht="15.75" customHeight="1" x14ac:dyDescent="0.25">
      <c r="A29" s="1085"/>
      <c r="B29" s="34"/>
      <c r="C29" s="1100"/>
      <c r="D29" s="1102">
        <v>14</v>
      </c>
      <c r="E29" s="1081" t="s">
        <v>156</v>
      </c>
      <c r="F29" s="80"/>
      <c r="G29" s="735" t="s">
        <v>256</v>
      </c>
      <c r="H29" s="564"/>
      <c r="I29" s="1075">
        <v>4</v>
      </c>
      <c r="J29" s="80"/>
      <c r="K29" s="735" t="s">
        <v>257</v>
      </c>
      <c r="L29" s="564"/>
      <c r="M29" s="1075">
        <v>4</v>
      </c>
      <c r="N29" s="200"/>
    </row>
    <row r="30" spans="1:14" ht="15.75" customHeight="1" x14ac:dyDescent="0.25">
      <c r="A30" s="1085"/>
      <c r="B30" s="34"/>
      <c r="C30" s="1100"/>
      <c r="D30" s="1103"/>
      <c r="E30" s="1082"/>
      <c r="F30" s="80"/>
      <c r="G30" s="736" t="s">
        <v>258</v>
      </c>
      <c r="H30" s="565"/>
      <c r="I30" s="1076"/>
      <c r="J30" s="80"/>
      <c r="K30" s="775" t="s">
        <v>259</v>
      </c>
      <c r="L30" s="565"/>
      <c r="M30" s="1076"/>
      <c r="N30" s="200"/>
    </row>
    <row r="31" spans="1:14" ht="15.75" customHeight="1" x14ac:dyDescent="0.25">
      <c r="A31" s="1085"/>
      <c r="B31" s="34"/>
      <c r="C31" s="1100"/>
      <c r="D31" s="1103"/>
      <c r="E31" s="1082"/>
      <c r="F31" s="80"/>
      <c r="G31" s="736" t="s">
        <v>260</v>
      </c>
      <c r="H31" s="565"/>
      <c r="I31" s="1076"/>
      <c r="J31" s="80"/>
      <c r="K31" s="736" t="s">
        <v>261</v>
      </c>
      <c r="L31" s="565"/>
      <c r="M31" s="1076"/>
      <c r="N31" s="200"/>
    </row>
    <row r="32" spans="1:14" x14ac:dyDescent="0.25">
      <c r="A32" s="1085"/>
      <c r="B32" s="34"/>
      <c r="C32" s="1100"/>
      <c r="D32" s="1103"/>
      <c r="E32" s="1083"/>
      <c r="F32" s="80"/>
      <c r="G32" s="737" t="s">
        <v>262</v>
      </c>
      <c r="H32" s="566"/>
      <c r="I32" s="1077"/>
      <c r="J32" s="80"/>
      <c r="K32" s="737" t="s">
        <v>263</v>
      </c>
      <c r="L32" s="566"/>
      <c r="M32" s="1077"/>
      <c r="N32" s="200"/>
    </row>
    <row r="33" spans="1:14" x14ac:dyDescent="0.25">
      <c r="A33" s="1085"/>
      <c r="B33" s="34"/>
      <c r="C33" s="1100"/>
      <c r="D33" s="567">
        <v>17</v>
      </c>
      <c r="E33" s="762" t="s">
        <v>264</v>
      </c>
      <c r="F33" s="80"/>
      <c r="G33" s="738" t="s">
        <v>265</v>
      </c>
      <c r="H33" s="568"/>
      <c r="I33" s="721">
        <v>3</v>
      </c>
      <c r="J33" s="80"/>
      <c r="K33" s="776" t="s">
        <v>76</v>
      </c>
      <c r="L33" s="568"/>
      <c r="M33" s="721">
        <v>0</v>
      </c>
      <c r="N33" s="200"/>
    </row>
    <row r="34" spans="1:14" x14ac:dyDescent="0.25">
      <c r="A34" s="1085"/>
      <c r="B34" s="34"/>
      <c r="C34" s="1100"/>
      <c r="D34" s="549"/>
      <c r="E34" s="769" t="s">
        <v>266</v>
      </c>
      <c r="F34" s="80"/>
      <c r="G34" s="739" t="s">
        <v>267</v>
      </c>
      <c r="H34" s="569"/>
      <c r="I34" s="728"/>
      <c r="J34" s="80"/>
      <c r="K34" s="777"/>
      <c r="L34" s="569"/>
      <c r="M34" s="728"/>
      <c r="N34" s="200"/>
    </row>
    <row r="35" spans="1:14" x14ac:dyDescent="0.25">
      <c r="A35" s="1085"/>
      <c r="B35" s="34"/>
      <c r="C35" s="1100"/>
      <c r="D35" s="570"/>
      <c r="E35" s="766"/>
      <c r="F35" s="80"/>
      <c r="G35" s="740" t="s">
        <v>268</v>
      </c>
      <c r="H35" s="571"/>
      <c r="I35" s="741"/>
      <c r="J35" s="80"/>
      <c r="K35" s="778"/>
      <c r="L35" s="571"/>
      <c r="M35" s="741"/>
      <c r="N35" s="200"/>
    </row>
    <row r="36" spans="1:14" x14ac:dyDescent="0.25">
      <c r="A36" s="1085"/>
      <c r="B36" s="34"/>
      <c r="C36" s="1100"/>
      <c r="D36" s="567">
        <v>17</v>
      </c>
      <c r="E36" s="762" t="s">
        <v>174</v>
      </c>
      <c r="F36" s="80"/>
      <c r="G36" s="738" t="s">
        <v>76</v>
      </c>
      <c r="H36" s="568"/>
      <c r="I36" s="721">
        <v>0</v>
      </c>
      <c r="J36" s="80"/>
      <c r="K36" s="776" t="s">
        <v>269</v>
      </c>
      <c r="L36" s="568"/>
      <c r="M36" s="721">
        <v>3</v>
      </c>
      <c r="N36" s="200"/>
    </row>
    <row r="37" spans="1:14" ht="15" customHeight="1" x14ac:dyDescent="0.25">
      <c r="A37" s="1085"/>
      <c r="B37" s="34"/>
      <c r="C37" s="1100"/>
      <c r="D37" s="549"/>
      <c r="E37" s="769" t="s">
        <v>270</v>
      </c>
      <c r="F37" s="80"/>
      <c r="G37" s="739"/>
      <c r="H37" s="569"/>
      <c r="I37" s="728"/>
      <c r="J37" s="80"/>
      <c r="K37" s="777" t="s">
        <v>271</v>
      </c>
      <c r="L37" s="569"/>
      <c r="M37" s="728"/>
      <c r="N37" s="200"/>
    </row>
    <row r="38" spans="1:14" ht="15" customHeight="1" thickBot="1" x14ac:dyDescent="0.3">
      <c r="A38" s="1085"/>
      <c r="B38" s="34"/>
      <c r="C38" s="1101"/>
      <c r="D38" s="570"/>
      <c r="E38" s="770"/>
      <c r="F38" s="80"/>
      <c r="G38" s="742"/>
      <c r="H38" s="572"/>
      <c r="I38" s="743"/>
      <c r="J38" s="80"/>
      <c r="K38" s="779" t="s">
        <v>272</v>
      </c>
      <c r="L38" s="572"/>
      <c r="M38" s="743"/>
      <c r="N38" s="200"/>
    </row>
    <row r="39" spans="1:14" ht="15" customHeight="1" x14ac:dyDescent="0.25">
      <c r="A39" s="1085"/>
      <c r="B39" s="34"/>
      <c r="C39" s="1099" t="s">
        <v>490</v>
      </c>
      <c r="D39" s="554">
        <v>18</v>
      </c>
      <c r="E39" s="765" t="s">
        <v>273</v>
      </c>
      <c r="F39" s="80"/>
      <c r="G39" s="744" t="s">
        <v>118</v>
      </c>
      <c r="H39" s="573"/>
      <c r="I39" s="727">
        <v>1</v>
      </c>
      <c r="J39" s="80"/>
      <c r="K39" s="744" t="s">
        <v>118</v>
      </c>
      <c r="L39" s="573"/>
      <c r="M39" s="727">
        <v>1</v>
      </c>
      <c r="N39" s="200"/>
    </row>
    <row r="40" spans="1:14" ht="15" customHeight="1" x14ac:dyDescent="0.25">
      <c r="A40" s="1085"/>
      <c r="B40" s="34"/>
      <c r="C40" s="1100"/>
      <c r="D40" s="542">
        <v>19</v>
      </c>
      <c r="E40" s="760" t="s">
        <v>274</v>
      </c>
      <c r="F40" s="80"/>
      <c r="G40" s="745" t="s">
        <v>118</v>
      </c>
      <c r="H40" s="561"/>
      <c r="I40" s="731">
        <v>1</v>
      </c>
      <c r="J40" s="80"/>
      <c r="K40" s="745" t="s">
        <v>118</v>
      </c>
      <c r="L40" s="561"/>
      <c r="M40" s="731">
        <v>1</v>
      </c>
      <c r="N40" s="200"/>
    </row>
    <row r="41" spans="1:14" ht="15.75" customHeight="1" x14ac:dyDescent="0.25">
      <c r="A41" s="1085"/>
      <c r="B41" s="191"/>
      <c r="C41" s="1100"/>
      <c r="D41" s="542">
        <v>20</v>
      </c>
      <c r="E41" s="760" t="s">
        <v>275</v>
      </c>
      <c r="F41" s="80"/>
      <c r="G41" s="733" t="s">
        <v>118</v>
      </c>
      <c r="H41" s="561"/>
      <c r="I41" s="731">
        <v>1</v>
      </c>
      <c r="J41" s="80"/>
      <c r="K41" s="733" t="s">
        <v>118</v>
      </c>
      <c r="L41" s="561"/>
      <c r="M41" s="731">
        <v>1</v>
      </c>
      <c r="N41" s="200"/>
    </row>
    <row r="42" spans="1:14" ht="15.75" customHeight="1" x14ac:dyDescent="0.25">
      <c r="A42" s="1085"/>
      <c r="B42" s="138"/>
      <c r="C42" s="1100"/>
      <c r="D42" s="542">
        <v>21</v>
      </c>
      <c r="E42" s="760" t="s">
        <v>180</v>
      </c>
      <c r="F42" s="555"/>
      <c r="G42" s="733" t="s">
        <v>118</v>
      </c>
      <c r="H42" s="561"/>
      <c r="I42" s="731">
        <v>1</v>
      </c>
      <c r="J42" s="80"/>
      <c r="K42" s="733" t="s">
        <v>118</v>
      </c>
      <c r="L42" s="561"/>
      <c r="M42" s="731">
        <v>1</v>
      </c>
      <c r="N42" s="200"/>
    </row>
    <row r="43" spans="1:14" x14ac:dyDescent="0.25">
      <c r="A43" s="1085"/>
      <c r="B43" s="138"/>
      <c r="C43" s="1100"/>
      <c r="D43" s="542">
        <v>22</v>
      </c>
      <c r="E43" s="760" t="s">
        <v>276</v>
      </c>
      <c r="F43" s="555"/>
      <c r="G43" s="733" t="s">
        <v>118</v>
      </c>
      <c r="H43" s="561"/>
      <c r="I43" s="731">
        <v>1</v>
      </c>
      <c r="J43" s="80"/>
      <c r="K43" s="733" t="s">
        <v>118</v>
      </c>
      <c r="L43" s="561"/>
      <c r="M43" s="731">
        <v>1</v>
      </c>
      <c r="N43" s="200"/>
    </row>
    <row r="44" spans="1:14" x14ac:dyDescent="0.25">
      <c r="A44" s="1085"/>
      <c r="B44" s="62"/>
      <c r="C44" s="1100"/>
      <c r="D44" s="542">
        <v>23</v>
      </c>
      <c r="E44" s="760" t="s">
        <v>182</v>
      </c>
      <c r="F44" s="80"/>
      <c r="G44" s="733" t="s">
        <v>118</v>
      </c>
      <c r="H44" s="561"/>
      <c r="I44" s="731">
        <v>1</v>
      </c>
      <c r="J44" s="80"/>
      <c r="K44" s="733" t="s">
        <v>118</v>
      </c>
      <c r="L44" s="561"/>
      <c r="M44" s="731">
        <v>1</v>
      </c>
      <c r="N44" s="200"/>
    </row>
    <row r="45" spans="1:14" x14ac:dyDescent="0.25">
      <c r="A45" s="1085"/>
      <c r="B45" s="62"/>
      <c r="C45" s="1100"/>
      <c r="D45" s="542">
        <v>24</v>
      </c>
      <c r="E45" s="760" t="s">
        <v>183</v>
      </c>
      <c r="F45" s="80"/>
      <c r="G45" s="733" t="s">
        <v>118</v>
      </c>
      <c r="H45" s="561"/>
      <c r="I45" s="731">
        <v>1</v>
      </c>
      <c r="J45" s="80"/>
      <c r="K45" s="733" t="s">
        <v>118</v>
      </c>
      <c r="L45" s="561"/>
      <c r="M45" s="731">
        <v>1</v>
      </c>
      <c r="N45" s="200"/>
    </row>
    <row r="46" spans="1:14" x14ac:dyDescent="0.25">
      <c r="A46" s="1085"/>
      <c r="B46" s="62"/>
      <c r="C46" s="1100"/>
      <c r="D46" s="574">
        <v>25</v>
      </c>
      <c r="E46" s="771" t="s">
        <v>184</v>
      </c>
      <c r="F46" s="80"/>
      <c r="G46" s="745" t="s">
        <v>277</v>
      </c>
      <c r="H46" s="575"/>
      <c r="I46" s="746">
        <v>1</v>
      </c>
      <c r="J46" s="80"/>
      <c r="K46" s="745" t="s">
        <v>277</v>
      </c>
      <c r="L46" s="575"/>
      <c r="M46" s="746">
        <v>1</v>
      </c>
      <c r="N46" s="200"/>
    </row>
    <row r="47" spans="1:14" x14ac:dyDescent="0.25">
      <c r="A47" s="1085"/>
      <c r="B47" s="62"/>
      <c r="C47" s="1100"/>
      <c r="D47" s="576">
        <v>26</v>
      </c>
      <c r="E47" s="768" t="s">
        <v>185</v>
      </c>
      <c r="F47" s="555"/>
      <c r="G47" s="747" t="s">
        <v>277</v>
      </c>
      <c r="H47" s="577"/>
      <c r="I47" s="748">
        <v>1</v>
      </c>
      <c r="J47" s="80"/>
      <c r="K47" s="747" t="s">
        <v>277</v>
      </c>
      <c r="L47" s="577"/>
      <c r="M47" s="748">
        <v>1</v>
      </c>
      <c r="N47" s="200"/>
    </row>
    <row r="48" spans="1:14" ht="15.75" customHeight="1" x14ac:dyDescent="0.25">
      <c r="A48" s="1085"/>
      <c r="B48" s="62"/>
      <c r="C48" s="1100"/>
      <c r="D48" s="542">
        <v>27</v>
      </c>
      <c r="E48" s="760" t="s">
        <v>278</v>
      </c>
      <c r="F48" s="80"/>
      <c r="G48" s="733" t="s">
        <v>118</v>
      </c>
      <c r="H48" s="561"/>
      <c r="I48" s="731">
        <v>1</v>
      </c>
      <c r="J48" s="80"/>
      <c r="K48" s="733" t="s">
        <v>118</v>
      </c>
      <c r="L48" s="561"/>
      <c r="M48" s="731">
        <v>1</v>
      </c>
      <c r="N48" s="200"/>
    </row>
    <row r="49" spans="1:14" ht="15.75" customHeight="1" x14ac:dyDescent="0.25">
      <c r="A49" s="1085"/>
      <c r="B49" s="62"/>
      <c r="C49" s="1100"/>
      <c r="D49" s="574">
        <v>28</v>
      </c>
      <c r="E49" s="771" t="s">
        <v>278</v>
      </c>
      <c r="F49" s="80"/>
      <c r="G49" s="745" t="s">
        <v>277</v>
      </c>
      <c r="H49" s="575"/>
      <c r="I49" s="746">
        <v>1</v>
      </c>
      <c r="J49" s="80"/>
      <c r="K49" s="745" t="s">
        <v>277</v>
      </c>
      <c r="L49" s="575"/>
      <c r="M49" s="746">
        <v>1</v>
      </c>
      <c r="N49" s="200"/>
    </row>
    <row r="50" spans="1:14" ht="15.75" customHeight="1" thickBot="1" x14ac:dyDescent="0.3">
      <c r="A50" s="1085"/>
      <c r="B50" s="138"/>
      <c r="C50" s="1101"/>
      <c r="D50" s="578">
        <v>29</v>
      </c>
      <c r="E50" s="772" t="s">
        <v>279</v>
      </c>
      <c r="F50" s="555"/>
      <c r="G50" s="749" t="s">
        <v>277</v>
      </c>
      <c r="H50" s="579"/>
      <c r="I50" s="750">
        <v>1</v>
      </c>
      <c r="J50" s="80"/>
      <c r="K50" s="749" t="s">
        <v>277</v>
      </c>
      <c r="L50" s="579"/>
      <c r="M50" s="750">
        <v>1</v>
      </c>
      <c r="N50" s="200"/>
    </row>
    <row r="51" spans="1:14" x14ac:dyDescent="0.25">
      <c r="A51" s="1085"/>
      <c r="B51" s="138"/>
      <c r="C51" s="1099" t="s">
        <v>280</v>
      </c>
      <c r="D51" s="554">
        <v>31</v>
      </c>
      <c r="E51" s="765" t="s">
        <v>475</v>
      </c>
      <c r="F51" s="555"/>
      <c r="G51" s="744" t="s">
        <v>193</v>
      </c>
      <c r="H51" s="573"/>
      <c r="I51" s="727">
        <v>1</v>
      </c>
      <c r="J51" s="80"/>
      <c r="K51" s="744" t="s">
        <v>193</v>
      </c>
      <c r="L51" s="573"/>
      <c r="M51" s="727">
        <v>1</v>
      </c>
      <c r="N51" s="200"/>
    </row>
    <row r="52" spans="1:14" ht="15.75" customHeight="1" x14ac:dyDescent="0.25">
      <c r="A52" s="1085"/>
      <c r="B52" s="62"/>
      <c r="C52" s="1100"/>
      <c r="D52" s="574">
        <v>32</v>
      </c>
      <c r="E52" s="771" t="s">
        <v>476</v>
      </c>
      <c r="F52" s="80"/>
      <c r="G52" s="745" t="s">
        <v>193</v>
      </c>
      <c r="H52" s="575"/>
      <c r="I52" s="746">
        <v>1</v>
      </c>
      <c r="J52" s="80"/>
      <c r="K52" s="745" t="s">
        <v>193</v>
      </c>
      <c r="L52" s="575"/>
      <c r="M52" s="746">
        <v>1</v>
      </c>
      <c r="N52" s="200"/>
    </row>
    <row r="53" spans="1:14" ht="15.75" customHeight="1" x14ac:dyDescent="0.25">
      <c r="A53" s="1085"/>
      <c r="B53" s="62"/>
      <c r="C53" s="1100"/>
      <c r="D53" s="542">
        <v>33</v>
      </c>
      <c r="E53" s="760" t="s">
        <v>477</v>
      </c>
      <c r="F53" s="80"/>
      <c r="G53" s="733" t="s">
        <v>466</v>
      </c>
      <c r="H53" s="580"/>
      <c r="I53" s="731">
        <v>4</v>
      </c>
      <c r="J53" s="80"/>
      <c r="K53" s="733" t="s">
        <v>466</v>
      </c>
      <c r="L53" s="580"/>
      <c r="M53" s="731">
        <v>4</v>
      </c>
      <c r="N53" s="200"/>
    </row>
    <row r="54" spans="1:14" ht="15.75" thickBot="1" x14ac:dyDescent="0.3">
      <c r="A54" s="1085"/>
      <c r="B54" s="62"/>
      <c r="C54" s="1100"/>
      <c r="D54" s="547">
        <v>34</v>
      </c>
      <c r="E54" s="762" t="s">
        <v>478</v>
      </c>
      <c r="F54" s="80"/>
      <c r="G54" s="751" t="s">
        <v>193</v>
      </c>
      <c r="H54" s="581"/>
      <c r="I54" s="752">
        <v>1</v>
      </c>
      <c r="J54" s="80"/>
      <c r="K54" s="751" t="s">
        <v>193</v>
      </c>
      <c r="L54" s="581"/>
      <c r="M54" s="752">
        <v>1</v>
      </c>
      <c r="N54" s="200"/>
    </row>
    <row r="55" spans="1:14" x14ac:dyDescent="0.25">
      <c r="A55" s="1085"/>
      <c r="B55" s="62"/>
      <c r="C55" s="1099" t="s">
        <v>281</v>
      </c>
      <c r="D55" s="583">
        <v>35</v>
      </c>
      <c r="E55" s="1104" t="s">
        <v>282</v>
      </c>
      <c r="F55" s="80"/>
      <c r="G55" s="753" t="s">
        <v>283</v>
      </c>
      <c r="H55" s="584"/>
      <c r="I55" s="754">
        <v>3</v>
      </c>
      <c r="J55" s="80"/>
      <c r="K55" s="753" t="s">
        <v>284</v>
      </c>
      <c r="L55" s="584"/>
      <c r="M55" s="754">
        <v>3</v>
      </c>
      <c r="N55" s="200"/>
    </row>
    <row r="56" spans="1:14" x14ac:dyDescent="0.25">
      <c r="A56" s="1085"/>
      <c r="B56" s="62"/>
      <c r="C56" s="1100"/>
      <c r="D56" s="549"/>
      <c r="E56" s="1105"/>
      <c r="F56" s="80"/>
      <c r="G56" s="736" t="s">
        <v>285</v>
      </c>
      <c r="H56" s="582"/>
      <c r="I56" s="729"/>
      <c r="J56" s="80"/>
      <c r="K56" s="736" t="s">
        <v>286</v>
      </c>
      <c r="L56" s="582"/>
      <c r="M56" s="729"/>
      <c r="N56" s="200"/>
    </row>
    <row r="57" spans="1:14" x14ac:dyDescent="0.25">
      <c r="A57" s="1085"/>
      <c r="B57" s="138"/>
      <c r="C57" s="1100"/>
      <c r="D57" s="558"/>
      <c r="E57" s="1106"/>
      <c r="F57" s="555"/>
      <c r="G57" s="755" t="s">
        <v>287</v>
      </c>
      <c r="H57" s="585"/>
      <c r="I57" s="731"/>
      <c r="J57" s="80"/>
      <c r="K57" s="755" t="s">
        <v>288</v>
      </c>
      <c r="L57" s="585"/>
      <c r="M57" s="731"/>
      <c r="N57" s="200"/>
    </row>
    <row r="58" spans="1:14" ht="15" customHeight="1" x14ac:dyDescent="0.25">
      <c r="A58" s="1085"/>
      <c r="B58" s="62"/>
      <c r="C58" s="1100"/>
      <c r="D58" s="547">
        <v>36</v>
      </c>
      <c r="E58" s="1078" t="s">
        <v>289</v>
      </c>
      <c r="F58" s="80"/>
      <c r="G58" s="738" t="s">
        <v>290</v>
      </c>
      <c r="H58" s="586" t="s">
        <v>291</v>
      </c>
      <c r="I58" s="721">
        <v>8</v>
      </c>
      <c r="J58" s="80"/>
      <c r="K58" s="738" t="s">
        <v>290</v>
      </c>
      <c r="L58" s="586" t="s">
        <v>291</v>
      </c>
      <c r="M58" s="721">
        <v>8</v>
      </c>
      <c r="N58" s="200"/>
    </row>
    <row r="59" spans="1:14" ht="15" customHeight="1" x14ac:dyDescent="0.25">
      <c r="A59" s="1085"/>
      <c r="B59" s="62"/>
      <c r="C59" s="1100"/>
      <c r="D59" s="549"/>
      <c r="E59" s="1079"/>
      <c r="F59" s="80"/>
      <c r="G59" s="739" t="s">
        <v>292</v>
      </c>
      <c r="H59" s="569"/>
      <c r="I59" s="756"/>
      <c r="J59" s="80"/>
      <c r="K59" s="739" t="s">
        <v>292</v>
      </c>
      <c r="L59" s="569"/>
      <c r="M59" s="756"/>
      <c r="N59" s="200"/>
    </row>
    <row r="60" spans="1:14" ht="15" customHeight="1" x14ac:dyDescent="0.25">
      <c r="A60" s="1085"/>
      <c r="B60" s="62"/>
      <c r="C60" s="1100"/>
      <c r="D60" s="549"/>
      <c r="E60" s="1080"/>
      <c r="F60" s="80"/>
      <c r="G60" s="739" t="s">
        <v>293</v>
      </c>
      <c r="H60" s="569"/>
      <c r="I60" s="729"/>
      <c r="J60" s="80"/>
      <c r="K60" s="739" t="s">
        <v>293</v>
      </c>
      <c r="L60" s="569"/>
      <c r="M60" s="729"/>
      <c r="N60" s="200"/>
    </row>
    <row r="61" spans="1:14" ht="15" customHeight="1" x14ac:dyDescent="0.25">
      <c r="A61" s="1085"/>
      <c r="B61" s="62"/>
      <c r="C61" s="1100"/>
      <c r="D61" s="549"/>
      <c r="E61" s="763"/>
      <c r="F61" s="80"/>
      <c r="G61" s="739" t="s">
        <v>294</v>
      </c>
      <c r="H61" s="569"/>
      <c r="I61" s="729"/>
      <c r="J61" s="80"/>
      <c r="K61" s="739" t="s">
        <v>294</v>
      </c>
      <c r="L61" s="569"/>
      <c r="M61" s="729"/>
      <c r="N61" s="200"/>
    </row>
    <row r="62" spans="1:14" ht="15" customHeight="1" x14ac:dyDescent="0.25">
      <c r="A62" s="1085"/>
      <c r="B62" s="62"/>
      <c r="C62" s="1100"/>
      <c r="D62" s="587"/>
      <c r="E62" s="766"/>
      <c r="F62" s="80"/>
      <c r="G62" s="740" t="s">
        <v>295</v>
      </c>
      <c r="H62" s="571"/>
      <c r="I62" s="731"/>
      <c r="J62" s="80"/>
      <c r="K62" s="740" t="s">
        <v>295</v>
      </c>
      <c r="L62" s="571"/>
      <c r="M62" s="731"/>
      <c r="N62" s="200"/>
    </row>
    <row r="63" spans="1:14" ht="15" customHeight="1" x14ac:dyDescent="0.25">
      <c r="A63" s="1085"/>
      <c r="B63" s="62"/>
      <c r="C63" s="1100"/>
      <c r="D63" s="547">
        <v>37</v>
      </c>
      <c r="E63" s="1078" t="s">
        <v>296</v>
      </c>
      <c r="F63" s="80"/>
      <c r="G63" s="738" t="s">
        <v>297</v>
      </c>
      <c r="H63" s="586" t="s">
        <v>298</v>
      </c>
      <c r="I63" s="721">
        <v>4</v>
      </c>
      <c r="J63" s="80"/>
      <c r="K63" s="757" t="s">
        <v>299</v>
      </c>
      <c r="L63" s="557" t="s">
        <v>300</v>
      </c>
      <c r="M63" s="721">
        <v>4</v>
      </c>
      <c r="N63" s="200"/>
    </row>
    <row r="64" spans="1:14" x14ac:dyDescent="0.25">
      <c r="A64" s="1085"/>
      <c r="B64" s="62"/>
      <c r="C64" s="1100"/>
      <c r="D64" s="549"/>
      <c r="E64" s="1079"/>
      <c r="F64" s="80"/>
      <c r="G64" s="739" t="s">
        <v>301</v>
      </c>
      <c r="H64" s="569"/>
      <c r="I64" s="728"/>
      <c r="J64" s="80"/>
      <c r="K64" s="738" t="s">
        <v>302</v>
      </c>
      <c r="L64" s="569"/>
      <c r="M64" s="728"/>
      <c r="N64" s="200"/>
    </row>
    <row r="65" spans="1:14" x14ac:dyDescent="0.25">
      <c r="A65" s="1085"/>
      <c r="B65" s="62"/>
      <c r="C65" s="1100"/>
      <c r="D65" s="549"/>
      <c r="E65" s="1080"/>
      <c r="F65" s="80"/>
      <c r="G65" s="739" t="s">
        <v>303</v>
      </c>
      <c r="H65" s="569"/>
      <c r="I65" s="729"/>
      <c r="J65" s="80"/>
      <c r="K65" s="739" t="s">
        <v>304</v>
      </c>
      <c r="L65" s="569"/>
      <c r="M65" s="729"/>
      <c r="N65" s="200"/>
    </row>
    <row r="66" spans="1:14" x14ac:dyDescent="0.25">
      <c r="A66" s="1085"/>
      <c r="B66" s="62"/>
      <c r="C66" s="1100"/>
      <c r="D66" s="549"/>
      <c r="E66" s="763"/>
      <c r="F66" s="80"/>
      <c r="G66" s="739" t="s">
        <v>305</v>
      </c>
      <c r="H66" s="569"/>
      <c r="I66" s="729"/>
      <c r="J66" s="80"/>
      <c r="K66" s="739" t="s">
        <v>306</v>
      </c>
      <c r="L66" s="569"/>
      <c r="M66" s="729"/>
      <c r="N66" s="200"/>
    </row>
    <row r="67" spans="1:14" x14ac:dyDescent="0.25">
      <c r="A67" s="1085"/>
      <c r="B67" s="62"/>
      <c r="C67" s="1100"/>
      <c r="D67" s="558"/>
      <c r="E67" s="766"/>
      <c r="F67" s="80"/>
      <c r="G67" s="740" t="s">
        <v>307</v>
      </c>
      <c r="H67" s="571"/>
      <c r="I67" s="731"/>
      <c r="J67" s="80"/>
      <c r="K67" s="740" t="s">
        <v>308</v>
      </c>
      <c r="L67" s="571"/>
      <c r="M67" s="731"/>
      <c r="N67" s="200"/>
    </row>
    <row r="68" spans="1:14" x14ac:dyDescent="0.25">
      <c r="A68" s="1085"/>
      <c r="B68" s="138"/>
      <c r="C68" s="1100"/>
      <c r="D68" s="588">
        <v>38</v>
      </c>
      <c r="E68" s="1078" t="s">
        <v>309</v>
      </c>
      <c r="F68" s="555"/>
      <c r="G68" s="757" t="s">
        <v>299</v>
      </c>
      <c r="H68" s="586" t="s">
        <v>310</v>
      </c>
      <c r="I68" s="752">
        <v>4</v>
      </c>
      <c r="J68" s="80"/>
      <c r="K68" s="757" t="s">
        <v>299</v>
      </c>
      <c r="L68" s="586" t="s">
        <v>310</v>
      </c>
      <c r="M68" s="752">
        <v>4</v>
      </c>
      <c r="N68" s="200"/>
    </row>
    <row r="69" spans="1:14" x14ac:dyDescent="0.25">
      <c r="A69" s="1085"/>
      <c r="B69" s="62"/>
      <c r="C69" s="1100"/>
      <c r="D69" s="547"/>
      <c r="E69" s="1079"/>
      <c r="F69" s="80"/>
      <c r="G69" s="738" t="s">
        <v>302</v>
      </c>
      <c r="H69" s="569"/>
      <c r="I69" s="721"/>
      <c r="J69" s="80"/>
      <c r="K69" s="738" t="s">
        <v>302</v>
      </c>
      <c r="L69" s="568"/>
      <c r="M69" s="721"/>
      <c r="N69" s="200"/>
    </row>
    <row r="70" spans="1:14" x14ac:dyDescent="0.25">
      <c r="A70" s="1085"/>
      <c r="B70" s="62"/>
      <c r="C70" s="1100"/>
      <c r="D70" s="549"/>
      <c r="E70" s="1080"/>
      <c r="F70" s="80"/>
      <c r="G70" s="739" t="s">
        <v>304</v>
      </c>
      <c r="H70" s="569"/>
      <c r="I70" s="729"/>
      <c r="J70" s="80"/>
      <c r="K70" s="739" t="s">
        <v>304</v>
      </c>
      <c r="L70" s="569"/>
      <c r="M70" s="729"/>
      <c r="N70" s="200"/>
    </row>
    <row r="71" spans="1:14" x14ac:dyDescent="0.25">
      <c r="A71" s="1085"/>
      <c r="B71" s="62"/>
      <c r="C71" s="1100"/>
      <c r="D71" s="549"/>
      <c r="E71" s="763"/>
      <c r="F71" s="80"/>
      <c r="G71" s="739" t="s">
        <v>306</v>
      </c>
      <c r="H71" s="569"/>
      <c r="I71" s="729"/>
      <c r="J71" s="80"/>
      <c r="K71" s="739" t="s">
        <v>306</v>
      </c>
      <c r="L71" s="569"/>
      <c r="M71" s="729"/>
      <c r="N71" s="200"/>
    </row>
    <row r="72" spans="1:14" x14ac:dyDescent="0.25">
      <c r="A72" s="1085"/>
      <c r="B72" s="62"/>
      <c r="C72" s="1100"/>
      <c r="D72" s="558"/>
      <c r="E72" s="766"/>
      <c r="F72" s="80"/>
      <c r="G72" s="740" t="s">
        <v>308</v>
      </c>
      <c r="H72" s="571"/>
      <c r="I72" s="731"/>
      <c r="J72" s="80"/>
      <c r="K72" s="740" t="s">
        <v>308</v>
      </c>
      <c r="L72" s="571"/>
      <c r="M72" s="731"/>
      <c r="N72" s="200"/>
    </row>
    <row r="73" spans="1:14" x14ac:dyDescent="0.25">
      <c r="A73" s="1085"/>
      <c r="B73" s="62"/>
      <c r="C73" s="1100"/>
      <c r="D73" s="547">
        <v>39</v>
      </c>
      <c r="E73" s="1078" t="s">
        <v>311</v>
      </c>
      <c r="F73" s="80"/>
      <c r="G73" s="738" t="s">
        <v>312</v>
      </c>
      <c r="H73" s="586" t="s">
        <v>313</v>
      </c>
      <c r="I73" s="721">
        <v>4</v>
      </c>
      <c r="J73" s="80"/>
      <c r="K73" s="738" t="s">
        <v>312</v>
      </c>
      <c r="L73" s="586" t="s">
        <v>313</v>
      </c>
      <c r="M73" s="721">
        <v>4</v>
      </c>
      <c r="N73" s="200"/>
    </row>
    <row r="74" spans="1:14" x14ac:dyDescent="0.25">
      <c r="A74" s="1085"/>
      <c r="B74" s="62"/>
      <c r="C74" s="1100"/>
      <c r="D74" s="549"/>
      <c r="E74" s="1079"/>
      <c r="F74" s="80"/>
      <c r="G74" s="739" t="s">
        <v>314</v>
      </c>
      <c r="H74" s="569"/>
      <c r="I74" s="728"/>
      <c r="J74" s="80"/>
      <c r="K74" s="739" t="s">
        <v>314</v>
      </c>
      <c r="L74" s="569"/>
      <c r="M74" s="728"/>
      <c r="N74" s="200"/>
    </row>
    <row r="75" spans="1:14" x14ac:dyDescent="0.25">
      <c r="A75" s="1085"/>
      <c r="B75" s="62"/>
      <c r="C75" s="1100"/>
      <c r="D75" s="549"/>
      <c r="E75" s="1080"/>
      <c r="F75" s="80"/>
      <c r="G75" s="739" t="s">
        <v>315</v>
      </c>
      <c r="H75" s="569"/>
      <c r="I75" s="728"/>
      <c r="J75" s="80"/>
      <c r="K75" s="739" t="s">
        <v>315</v>
      </c>
      <c r="L75" s="569"/>
      <c r="M75" s="728"/>
      <c r="N75" s="200"/>
    </row>
    <row r="76" spans="1:14" x14ac:dyDescent="0.25">
      <c r="A76" s="1085"/>
      <c r="B76" s="62"/>
      <c r="C76" s="1100"/>
      <c r="D76" s="549"/>
      <c r="E76" s="763"/>
      <c r="F76" s="80"/>
      <c r="G76" s="739" t="s">
        <v>316</v>
      </c>
      <c r="H76" s="569"/>
      <c r="I76" s="728"/>
      <c r="J76" s="80"/>
      <c r="K76" s="739" t="s">
        <v>316</v>
      </c>
      <c r="L76" s="569"/>
      <c r="M76" s="728"/>
      <c r="N76" s="200"/>
    </row>
    <row r="77" spans="1:14" x14ac:dyDescent="0.25">
      <c r="A77" s="1085"/>
      <c r="B77" s="62"/>
      <c r="C77" s="1100"/>
      <c r="D77" s="558"/>
      <c r="E77" s="766"/>
      <c r="F77" s="80"/>
      <c r="G77" s="740" t="s">
        <v>295</v>
      </c>
      <c r="H77" s="571"/>
      <c r="I77" s="741"/>
      <c r="J77" s="80"/>
      <c r="K77" s="740" t="s">
        <v>295</v>
      </c>
      <c r="L77" s="571"/>
      <c r="M77" s="741"/>
      <c r="N77" s="200"/>
    </row>
    <row r="78" spans="1:14" ht="15.75" customHeight="1" x14ac:dyDescent="0.25">
      <c r="A78" s="1085"/>
      <c r="B78" s="62"/>
      <c r="C78" s="1100"/>
      <c r="D78" s="547">
        <v>43</v>
      </c>
      <c r="E78" s="1078" t="s">
        <v>637</v>
      </c>
      <c r="F78" s="80"/>
      <c r="G78" s="738" t="s">
        <v>317</v>
      </c>
      <c r="H78" s="589" t="s">
        <v>636</v>
      </c>
      <c r="I78" s="752">
        <v>15</v>
      </c>
      <c r="J78" s="80"/>
      <c r="K78" s="738" t="s">
        <v>317</v>
      </c>
      <c r="L78" s="589" t="s">
        <v>636</v>
      </c>
      <c r="M78" s="752">
        <v>15</v>
      </c>
      <c r="N78" s="200"/>
    </row>
    <row r="79" spans="1:14" x14ac:dyDescent="0.25">
      <c r="A79" s="1085"/>
      <c r="B79" s="62"/>
      <c r="C79" s="1100"/>
      <c r="D79" s="549"/>
      <c r="E79" s="1079"/>
      <c r="F79" s="80"/>
      <c r="G79" s="739" t="s">
        <v>318</v>
      </c>
      <c r="H79" s="590"/>
      <c r="I79" s="729"/>
      <c r="J79" s="80"/>
      <c r="K79" s="739" t="s">
        <v>318</v>
      </c>
      <c r="L79" s="569"/>
      <c r="M79" s="729"/>
      <c r="N79" s="200"/>
    </row>
    <row r="80" spans="1:14" ht="15" customHeight="1" x14ac:dyDescent="0.25">
      <c r="A80" s="1085"/>
      <c r="B80" s="62"/>
      <c r="C80" s="1100"/>
      <c r="D80" s="549"/>
      <c r="E80" s="1079"/>
      <c r="F80" s="80"/>
      <c r="G80" s="739" t="s">
        <v>319</v>
      </c>
      <c r="H80" s="569"/>
      <c r="I80" s="721"/>
      <c r="J80" s="80"/>
      <c r="K80" s="739" t="s">
        <v>319</v>
      </c>
      <c r="L80" s="569"/>
      <c r="M80" s="721"/>
      <c r="N80" s="200"/>
    </row>
    <row r="81" spans="1:14" ht="15" customHeight="1" x14ac:dyDescent="0.25">
      <c r="A81" s="1085"/>
      <c r="B81" s="62"/>
      <c r="C81" s="1100"/>
      <c r="D81" s="549"/>
      <c r="E81" s="1080"/>
      <c r="F81" s="80"/>
      <c r="G81" s="739" t="s">
        <v>320</v>
      </c>
      <c r="H81" s="569"/>
      <c r="I81" s="729"/>
      <c r="J81" s="80"/>
      <c r="K81" s="739" t="s">
        <v>320</v>
      </c>
      <c r="L81" s="569"/>
      <c r="M81" s="729"/>
      <c r="N81" s="200"/>
    </row>
    <row r="82" spans="1:14" s="198" customFormat="1" ht="15" customHeight="1" thickBot="1" x14ac:dyDescent="0.3">
      <c r="A82" s="1086"/>
      <c r="B82" s="138"/>
      <c r="C82" s="1101"/>
      <c r="D82" s="551"/>
      <c r="E82" s="764"/>
      <c r="F82" s="539"/>
      <c r="G82" s="758" t="s">
        <v>321</v>
      </c>
      <c r="H82" s="759"/>
      <c r="I82" s="750"/>
      <c r="J82" s="684"/>
      <c r="K82" s="758" t="s">
        <v>321</v>
      </c>
      <c r="L82" s="759"/>
      <c r="M82" s="750"/>
      <c r="N82" s="774"/>
    </row>
    <row r="83" spans="1:14" x14ac:dyDescent="0.25">
      <c r="C83" s="310"/>
      <c r="D83" s="310"/>
      <c r="E83" s="310"/>
      <c r="G83" s="310"/>
      <c r="H83" s="310"/>
      <c r="I83" s="310"/>
      <c r="K83" s="310"/>
      <c r="L83" s="310"/>
      <c r="M83" s="310"/>
    </row>
  </sheetData>
  <mergeCells count="22">
    <mergeCell ref="A7:A82"/>
    <mergeCell ref="C7:M7"/>
    <mergeCell ref="C9:C10"/>
    <mergeCell ref="D9:D10"/>
    <mergeCell ref="E9:E10"/>
    <mergeCell ref="H9:I9"/>
    <mergeCell ref="L9:M9"/>
    <mergeCell ref="C11:C17"/>
    <mergeCell ref="C18:C38"/>
    <mergeCell ref="D29:D32"/>
    <mergeCell ref="C39:C50"/>
    <mergeCell ref="C51:C54"/>
    <mergeCell ref="C55:C82"/>
    <mergeCell ref="E55:E57"/>
    <mergeCell ref="E58:E60"/>
    <mergeCell ref="E63:E65"/>
    <mergeCell ref="M29:M32"/>
    <mergeCell ref="E68:E70"/>
    <mergeCell ref="E73:E75"/>
    <mergeCell ref="E78:E81"/>
    <mergeCell ref="E29:E32"/>
    <mergeCell ref="I29:I32"/>
  </mergeCells>
  <conditionalFormatting sqref="G39:G57">
    <cfRule type="containsText" dxfId="23" priority="15" operator="containsText" text="#VALUE!">
      <formula>NOT(ISERROR(SEARCH("#VALUE!",G39)))</formula>
    </cfRule>
  </conditionalFormatting>
  <conditionalFormatting sqref="G78">
    <cfRule type="containsText" dxfId="22" priority="53" operator="containsText" text="#VALUE!">
      <formula>NOT(ISERROR(SEARCH("#VALUE!",G78)))</formula>
    </cfRule>
  </conditionalFormatting>
  <conditionalFormatting sqref="G11:H13">
    <cfRule type="containsText" dxfId="21" priority="52" operator="containsText" text="#VALUE!">
      <formula>NOT(ISERROR(SEARCH("#VALUE!",G11)))</formula>
    </cfRule>
  </conditionalFormatting>
  <conditionalFormatting sqref="G27:L31">
    <cfRule type="containsText" dxfId="20" priority="16" operator="containsText" text="#VALUE!">
      <formula>NOT(ISERROR(SEARCH("#VALUE!",G27)))</formula>
    </cfRule>
  </conditionalFormatting>
  <conditionalFormatting sqref="H39:H52">
    <cfRule type="containsText" dxfId="19" priority="14" operator="containsText" text="#VALUE!">
      <formula>NOT(ISERROR(SEARCH("#VALUE!",H39)))</formula>
    </cfRule>
  </conditionalFormatting>
  <conditionalFormatting sqref="H54:H57">
    <cfRule type="containsText" dxfId="18" priority="46" operator="containsText" text="#VALUE!">
      <formula>NOT(ISERROR(SEARCH("#VALUE!",H54)))</formula>
    </cfRule>
  </conditionalFormatting>
  <conditionalFormatting sqref="I11:I12">
    <cfRule type="containsText" dxfId="17" priority="50" operator="containsText" text="#VALUE!">
      <formula>NOT(ISERROR(SEARCH("#VALUE!",I11)))</formula>
    </cfRule>
  </conditionalFormatting>
  <conditionalFormatting sqref="I15">
    <cfRule type="containsText" dxfId="16" priority="37" operator="containsText" text="#VALUE!">
      <formula>NOT(ISERROR(SEARCH("#VALUE!",I15)))</formula>
    </cfRule>
  </conditionalFormatting>
  <conditionalFormatting sqref="I28 I78:I82">
    <cfRule type="containsText" dxfId="15" priority="38" operator="containsText" text="#VALUE!">
      <formula>NOT(ISERROR(SEARCH("#VALUE!",I28)))</formula>
    </cfRule>
  </conditionalFormatting>
  <conditionalFormatting sqref="I33">
    <cfRule type="containsText" dxfId="14" priority="7" operator="containsText" text="#VALUE!">
      <formula>NOT(ISERROR(SEARCH("#VALUE!",I33)))</formula>
    </cfRule>
  </conditionalFormatting>
  <conditionalFormatting sqref="I36">
    <cfRule type="containsText" dxfId="13" priority="39" operator="containsText" text="#VALUE!">
      <formula>NOT(ISERROR(SEARCH("#VALUE!",I36)))</formula>
    </cfRule>
  </conditionalFormatting>
  <conditionalFormatting sqref="I39:I54">
    <cfRule type="containsText" dxfId="12" priority="12" operator="containsText" text="#VALUE!">
      <formula>NOT(ISERROR(SEARCH("#VALUE!",I39)))</formula>
    </cfRule>
  </conditionalFormatting>
  <conditionalFormatting sqref="K51:K54">
    <cfRule type="containsText" dxfId="11" priority="1" operator="containsText" text="#VALUE!">
      <formula>NOT(ISERROR(SEARCH("#VALUE!",K51)))</formula>
    </cfRule>
  </conditionalFormatting>
  <conditionalFormatting sqref="K78">
    <cfRule type="containsText" dxfId="10" priority="8" operator="containsText" text="#VALUE!">
      <formula>NOT(ISERROR(SEARCH("#VALUE!",K78)))</formula>
    </cfRule>
  </conditionalFormatting>
  <conditionalFormatting sqref="K11:L57">
    <cfRule type="containsText" dxfId="9" priority="9" operator="containsText" text="#VALUE!">
      <formula>NOT(ISERROR(SEARCH("#VALUE!",K11)))</formula>
    </cfRule>
  </conditionalFormatting>
  <conditionalFormatting sqref="L51:L52 L54">
    <cfRule type="containsText" dxfId="8" priority="17" operator="containsText" text="#VALUE!">
      <formula>NOT(ISERROR(SEARCH("#VALUE!",L51)))</formula>
    </cfRule>
  </conditionalFormatting>
  <conditionalFormatting sqref="M11:M12">
    <cfRule type="containsText" dxfId="7" priority="35" operator="containsText" text="#VALUE!">
      <formula>NOT(ISERROR(SEARCH("#VALUE!",M11)))</formula>
    </cfRule>
  </conditionalFormatting>
  <conditionalFormatting sqref="M15">
    <cfRule type="containsText" dxfId="6" priority="22" operator="containsText" text="#VALUE!">
      <formula>NOT(ISERROR(SEARCH("#VALUE!",M15)))</formula>
    </cfRule>
  </conditionalFormatting>
  <conditionalFormatting sqref="M28 M78:M82">
    <cfRule type="containsText" dxfId="5" priority="23" operator="containsText" text="#VALUE!">
      <formula>NOT(ISERROR(SEARCH("#VALUE!",M28)))</formula>
    </cfRule>
  </conditionalFormatting>
  <conditionalFormatting sqref="M33">
    <cfRule type="containsText" dxfId="4" priority="6" operator="containsText" text="#VALUE!">
      <formula>NOT(ISERROR(SEARCH("#VALUE!",M33)))</formula>
    </cfRule>
  </conditionalFormatting>
  <conditionalFormatting sqref="M36">
    <cfRule type="containsText" dxfId="3" priority="24" operator="containsText" text="#VALUE!">
      <formula>NOT(ISERROR(SEARCH("#VALUE!",M36)))</formula>
    </cfRule>
  </conditionalFormatting>
  <conditionalFormatting sqref="M39:M54">
    <cfRule type="containsText" dxfId="2" priority="10" operator="containsText" text="#VALUE!">
      <formula>NOT(ISERROR(SEARCH("#VALUE!",M39)))</formula>
    </cfRule>
  </conditionalFormatting>
  <pageMargins left="0.25" right="0.25" top="0.75" bottom="0.75" header="0.3" footer="0.3"/>
  <pageSetup paperSize="3" scale="6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D18"/>
  <sheetViews>
    <sheetView topLeftCell="B5" workbookViewId="0">
      <selection activeCell="G2" sqref="G2"/>
    </sheetView>
  </sheetViews>
  <sheetFormatPr defaultColWidth="9.140625" defaultRowHeight="15" x14ac:dyDescent="0.25"/>
  <cols>
    <col min="1" max="2" width="15.7109375" style="122" customWidth="1"/>
    <col min="3" max="6" width="4.7109375" style="122" customWidth="1"/>
    <col min="7" max="7" width="0.85546875" style="122" customWidth="1"/>
    <col min="8" max="8" width="4.7109375" style="122" customWidth="1"/>
    <col min="9" max="9" width="0.85546875" style="122" customWidth="1"/>
    <col min="10" max="19" width="4.7109375" style="122" customWidth="1"/>
    <col min="20" max="20" width="0.85546875" style="122" customWidth="1"/>
    <col min="21" max="21" width="4.7109375" style="122" customWidth="1"/>
    <col min="22" max="22" width="0.85546875" style="122" customWidth="1"/>
    <col min="23" max="34" width="4.7109375" style="122" customWidth="1"/>
    <col min="35" max="35" width="0.85546875" style="122" customWidth="1"/>
    <col min="36" max="36" width="4.7109375" style="122" customWidth="1"/>
    <col min="37" max="37" width="0.85546875" style="122" customWidth="1"/>
    <col min="38" max="40" width="4.7109375" style="122" customWidth="1"/>
    <col min="41" max="41" width="0.85546875" style="122" customWidth="1"/>
    <col min="42" max="42" width="4.7109375" style="122" customWidth="1"/>
    <col min="43" max="43" width="0.85546875" style="122" customWidth="1"/>
    <col min="44" max="49" width="4.7109375" style="122" customWidth="1"/>
    <col min="50" max="50" width="0.85546875" style="122" customWidth="1"/>
    <col min="51" max="51" width="4.7109375" style="122" customWidth="1"/>
    <col min="52" max="52" width="0.85546875" style="122" customWidth="1"/>
    <col min="53" max="53" width="4.7109375" style="122" customWidth="1"/>
    <col min="54" max="54" width="0.85546875" style="122" customWidth="1"/>
    <col min="55" max="55" width="4.7109375" style="122" customWidth="1"/>
    <col min="56" max="16384" width="9.140625" style="122"/>
  </cols>
  <sheetData>
    <row r="1" spans="1:56" x14ac:dyDescent="0.25">
      <c r="C1" s="591"/>
      <c r="D1" s="591"/>
      <c r="E1" s="591"/>
      <c r="F1" s="591"/>
      <c r="G1" s="591"/>
      <c r="H1" s="591"/>
      <c r="I1" s="591"/>
      <c r="J1" s="591"/>
      <c r="K1" s="591"/>
      <c r="L1" s="591"/>
      <c r="M1" s="591"/>
      <c r="N1" s="591"/>
      <c r="O1" s="591"/>
      <c r="P1" s="591"/>
      <c r="Q1" s="592"/>
      <c r="R1" s="591"/>
      <c r="S1" s="591"/>
      <c r="T1" s="591"/>
      <c r="U1" s="591"/>
      <c r="V1" s="591"/>
      <c r="W1" s="591"/>
      <c r="X1" s="591"/>
    </row>
    <row r="2" spans="1:56" ht="18.75" x14ac:dyDescent="0.25">
      <c r="A2" s="153" t="s">
        <v>322</v>
      </c>
      <c r="C2" s="591"/>
      <c r="D2" s="591"/>
      <c r="E2" s="591"/>
      <c r="F2" s="591"/>
      <c r="G2" s="591"/>
      <c r="H2" s="591"/>
      <c r="I2" s="591"/>
      <c r="J2" s="520" t="s">
        <v>416</v>
      </c>
      <c r="K2" s="591"/>
      <c r="L2" s="591"/>
      <c r="M2" s="591"/>
      <c r="N2" s="591"/>
      <c r="O2" s="591"/>
      <c r="P2" s="591"/>
      <c r="Q2" s="592"/>
      <c r="R2" s="591"/>
      <c r="S2" s="591"/>
      <c r="T2" s="591"/>
      <c r="U2" s="591"/>
      <c r="V2" s="591"/>
      <c r="W2" s="591"/>
      <c r="X2" s="591"/>
    </row>
    <row r="3" spans="1:56" ht="18.75" x14ac:dyDescent="0.4">
      <c r="A3" s="154" t="s">
        <v>412</v>
      </c>
      <c r="C3" s="591"/>
      <c r="D3" s="591"/>
      <c r="E3" s="591"/>
      <c r="F3" s="591"/>
      <c r="G3" s="591"/>
      <c r="H3" s="591"/>
      <c r="I3" s="591"/>
      <c r="J3" s="591"/>
      <c r="K3" s="591"/>
      <c r="L3" s="591"/>
      <c r="M3" s="591"/>
      <c r="N3" s="591"/>
      <c r="O3" s="591"/>
      <c r="P3" s="591"/>
      <c r="Q3" s="592"/>
      <c r="R3" s="591"/>
      <c r="S3" s="591"/>
      <c r="T3" s="591"/>
      <c r="U3" s="591"/>
      <c r="V3" s="591"/>
      <c r="W3" s="591"/>
      <c r="X3" s="591"/>
    </row>
    <row r="4" spans="1:56" x14ac:dyDescent="0.25">
      <c r="A4" s="122" t="s">
        <v>323</v>
      </c>
      <c r="C4" s="591"/>
      <c r="F4" s="593" t="s">
        <v>86</v>
      </c>
      <c r="G4" s="132">
        <f>'PART 2 - PROJECT Component'!G2:L2</f>
        <v>0</v>
      </c>
      <c r="H4" s="591"/>
      <c r="I4" s="591"/>
      <c r="J4" s="591"/>
      <c r="K4" s="591"/>
      <c r="L4" s="591"/>
      <c r="M4" s="591"/>
      <c r="N4" s="591"/>
      <c r="O4" s="591"/>
      <c r="P4" s="594"/>
      <c r="Q4" s="592"/>
      <c r="R4" s="591"/>
      <c r="S4" s="591"/>
      <c r="T4" s="591"/>
      <c r="U4" s="591"/>
      <c r="V4" s="591"/>
      <c r="W4" s="591"/>
      <c r="X4" s="591"/>
    </row>
    <row r="5" spans="1:56" x14ac:dyDescent="0.25">
      <c r="C5" s="595"/>
      <c r="F5" s="596" t="s">
        <v>324</v>
      </c>
      <c r="G5" s="595"/>
      <c r="H5" s="595"/>
      <c r="I5" s="595"/>
      <c r="J5" s="595"/>
      <c r="K5" s="595"/>
      <c r="L5" s="595"/>
      <c r="M5" s="595"/>
      <c r="N5" s="595"/>
      <c r="O5" s="595"/>
      <c r="P5" s="595"/>
      <c r="Q5" s="592"/>
      <c r="R5" s="595"/>
      <c r="S5" s="595"/>
      <c r="T5" s="595"/>
      <c r="U5" s="595"/>
      <c r="V5" s="595"/>
      <c r="W5" s="591"/>
      <c r="X5" s="591"/>
    </row>
    <row r="6" spans="1:56" ht="15.75" thickBot="1" x14ac:dyDescent="0.3">
      <c r="A6" s="132"/>
      <c r="B6" s="132"/>
      <c r="C6" s="597"/>
      <c r="D6" s="597"/>
      <c r="E6" s="597"/>
      <c r="F6" s="597"/>
      <c r="G6" s="134"/>
      <c r="H6" s="597"/>
      <c r="J6" s="597"/>
      <c r="K6" s="597"/>
      <c r="L6" s="597"/>
      <c r="M6" s="597"/>
      <c r="N6" s="597"/>
      <c r="O6" s="597"/>
      <c r="P6" s="598"/>
      <c r="Q6" s="599"/>
      <c r="R6" s="597"/>
      <c r="S6" s="597"/>
      <c r="T6" s="595"/>
      <c r="U6" s="597"/>
      <c r="V6" s="595"/>
      <c r="W6" s="597"/>
      <c r="X6" s="597"/>
      <c r="Y6" s="597"/>
      <c r="Z6" s="597"/>
      <c r="AA6" s="134"/>
      <c r="AB6" s="134"/>
      <c r="AC6" s="134"/>
      <c r="AD6" s="134"/>
      <c r="AE6" s="134"/>
      <c r="AF6" s="134"/>
      <c r="AG6" s="134"/>
      <c r="AH6" s="134"/>
      <c r="AI6" s="134"/>
      <c r="AJ6" s="134"/>
      <c r="AL6" s="134"/>
      <c r="AM6" s="134"/>
      <c r="AN6" s="134"/>
      <c r="AO6" s="134"/>
      <c r="AP6" s="134"/>
      <c r="AR6" s="134"/>
      <c r="AS6" s="134"/>
      <c r="AT6" s="134"/>
      <c r="AU6" s="134"/>
      <c r="AV6" s="134"/>
      <c r="AW6" s="134"/>
      <c r="AX6" s="134"/>
      <c r="AY6" s="134"/>
      <c r="BA6" s="134"/>
      <c r="BC6" s="134"/>
    </row>
    <row r="7" spans="1:56" s="601" customFormat="1" ht="15.75" customHeight="1" thickBot="1" x14ac:dyDescent="0.3">
      <c r="A7" s="600"/>
      <c r="B7" s="600"/>
      <c r="C7" s="1113" t="s">
        <v>325</v>
      </c>
      <c r="D7" s="1114"/>
      <c r="E7" s="1114"/>
      <c r="F7" s="1114"/>
      <c r="G7" s="1114"/>
      <c r="H7" s="1115"/>
      <c r="J7" s="1113" t="s">
        <v>326</v>
      </c>
      <c r="K7" s="1114"/>
      <c r="L7" s="1114"/>
      <c r="M7" s="1114"/>
      <c r="N7" s="1114"/>
      <c r="O7" s="1114"/>
      <c r="P7" s="1114"/>
      <c r="Q7" s="1114"/>
      <c r="R7" s="1114"/>
      <c r="S7" s="1114"/>
      <c r="T7" s="1114"/>
      <c r="U7" s="1115"/>
      <c r="V7" s="602"/>
      <c r="W7" s="1113" t="s">
        <v>327</v>
      </c>
      <c r="X7" s="1114"/>
      <c r="Y7" s="1114"/>
      <c r="Z7" s="1114"/>
      <c r="AA7" s="1114"/>
      <c r="AB7" s="1114"/>
      <c r="AC7" s="1114"/>
      <c r="AD7" s="1114"/>
      <c r="AE7" s="1114"/>
      <c r="AF7" s="1114"/>
      <c r="AG7" s="1114"/>
      <c r="AH7" s="1114"/>
      <c r="AI7" s="1114"/>
      <c r="AJ7" s="1115"/>
      <c r="AL7" s="1113" t="s">
        <v>328</v>
      </c>
      <c r="AM7" s="1114"/>
      <c r="AN7" s="1114"/>
      <c r="AO7" s="1114"/>
      <c r="AP7" s="1115"/>
      <c r="AQ7" s="600"/>
      <c r="AR7" s="1113" t="s">
        <v>329</v>
      </c>
      <c r="AS7" s="1114"/>
      <c r="AT7" s="1114"/>
      <c r="AU7" s="1114"/>
      <c r="AV7" s="1114"/>
      <c r="AW7" s="1114"/>
      <c r="AX7" s="1114"/>
      <c r="AY7" s="1115"/>
      <c r="AZ7" s="603"/>
      <c r="BA7" s="1107" t="s">
        <v>330</v>
      </c>
      <c r="BB7" s="603"/>
      <c r="BC7" s="1107" t="s">
        <v>331</v>
      </c>
      <c r="BD7" s="603"/>
    </row>
    <row r="8" spans="1:56" ht="195.75" customHeight="1" x14ac:dyDescent="0.25">
      <c r="A8" s="132"/>
      <c r="B8" s="132"/>
      <c r="C8" s="604" t="s">
        <v>332</v>
      </c>
      <c r="D8" s="605" t="s">
        <v>333</v>
      </c>
      <c r="E8" s="605" t="s">
        <v>334</v>
      </c>
      <c r="F8" s="606" t="s">
        <v>335</v>
      </c>
      <c r="G8" s="607"/>
      <c r="H8" s="1110" t="s">
        <v>336</v>
      </c>
      <c r="J8" s="604" t="s">
        <v>337</v>
      </c>
      <c r="K8" s="605" t="s">
        <v>140</v>
      </c>
      <c r="L8" s="605" t="s">
        <v>338</v>
      </c>
      <c r="M8" s="605" t="s">
        <v>339</v>
      </c>
      <c r="N8" s="605" t="s">
        <v>340</v>
      </c>
      <c r="O8" s="605" t="s">
        <v>341</v>
      </c>
      <c r="P8" s="605" t="s">
        <v>342</v>
      </c>
      <c r="Q8" s="605" t="s">
        <v>343</v>
      </c>
      <c r="R8" s="644" t="s">
        <v>364</v>
      </c>
      <c r="S8" s="643" t="s">
        <v>365</v>
      </c>
      <c r="T8" s="608"/>
      <c r="U8" s="1110" t="s">
        <v>336</v>
      </c>
      <c r="V8" s="595"/>
      <c r="W8" s="609" t="s">
        <v>345</v>
      </c>
      <c r="X8" s="610" t="s">
        <v>346</v>
      </c>
      <c r="Y8" s="611" t="s">
        <v>347</v>
      </c>
      <c r="Z8" s="611" t="s">
        <v>348</v>
      </c>
      <c r="AA8" s="611" t="s">
        <v>349</v>
      </c>
      <c r="AB8" s="611" t="s">
        <v>350</v>
      </c>
      <c r="AC8" s="611" t="s">
        <v>351</v>
      </c>
      <c r="AD8" s="612" t="s">
        <v>352</v>
      </c>
      <c r="AE8" s="611" t="s">
        <v>353</v>
      </c>
      <c r="AF8" s="613" t="s">
        <v>354</v>
      </c>
      <c r="AG8" s="613" t="s">
        <v>355</v>
      </c>
      <c r="AH8" s="614" t="s">
        <v>356</v>
      </c>
      <c r="AI8" s="129"/>
      <c r="AJ8" s="1110" t="s">
        <v>336</v>
      </c>
      <c r="AL8" s="615" t="s">
        <v>465</v>
      </c>
      <c r="AM8" s="612" t="s">
        <v>504</v>
      </c>
      <c r="AN8" s="612" t="s">
        <v>512</v>
      </c>
      <c r="AO8" s="129"/>
      <c r="AP8" s="1110" t="s">
        <v>336</v>
      </c>
      <c r="AR8" s="615" t="s">
        <v>357</v>
      </c>
      <c r="AS8" s="612" t="s">
        <v>358</v>
      </c>
      <c r="AT8" s="612" t="s">
        <v>359</v>
      </c>
      <c r="AU8" s="612" t="s">
        <v>360</v>
      </c>
      <c r="AV8" s="612" t="s">
        <v>361</v>
      </c>
      <c r="AW8" s="616" t="s">
        <v>362</v>
      </c>
      <c r="AX8" s="123"/>
      <c r="AY8" s="1112" t="s">
        <v>336</v>
      </c>
      <c r="BA8" s="1108"/>
      <c r="BB8" s="617"/>
      <c r="BC8" s="1108"/>
      <c r="BD8" s="617"/>
    </row>
    <row r="9" spans="1:56" s="591" customFormat="1" ht="15.75" customHeight="1" thickBot="1" x14ac:dyDescent="0.3">
      <c r="A9" s="618"/>
      <c r="B9" s="619" t="s">
        <v>363</v>
      </c>
      <c r="C9" s="620">
        <v>2</v>
      </c>
      <c r="D9" s="621">
        <v>3</v>
      </c>
      <c r="E9" s="621">
        <v>5</v>
      </c>
      <c r="F9" s="622">
        <v>6</v>
      </c>
      <c r="G9" s="617"/>
      <c r="H9" s="1111"/>
      <c r="I9" s="122"/>
      <c r="J9" s="620">
        <v>7</v>
      </c>
      <c r="K9" s="623">
        <v>9</v>
      </c>
      <c r="L9" s="621">
        <v>10</v>
      </c>
      <c r="M9" s="621">
        <v>10</v>
      </c>
      <c r="N9" s="621">
        <v>11</v>
      </c>
      <c r="O9" s="621">
        <v>12</v>
      </c>
      <c r="P9" s="621">
        <v>13</v>
      </c>
      <c r="Q9" s="621">
        <v>14</v>
      </c>
      <c r="R9" s="621">
        <v>17</v>
      </c>
      <c r="S9" s="623">
        <v>17</v>
      </c>
      <c r="T9" s="595"/>
      <c r="U9" s="1111"/>
      <c r="V9" s="595"/>
      <c r="W9" s="620">
        <v>18</v>
      </c>
      <c r="X9" s="623">
        <v>19</v>
      </c>
      <c r="Y9" s="621">
        <v>20</v>
      </c>
      <c r="Z9" s="621">
        <v>21</v>
      </c>
      <c r="AA9" s="621">
        <v>22</v>
      </c>
      <c r="AB9" s="621">
        <v>23</v>
      </c>
      <c r="AC9" s="621">
        <v>24</v>
      </c>
      <c r="AD9" s="621">
        <v>25</v>
      </c>
      <c r="AE9" s="624">
        <v>26</v>
      </c>
      <c r="AF9" s="621">
        <v>27</v>
      </c>
      <c r="AG9" s="621">
        <v>28</v>
      </c>
      <c r="AH9" s="624">
        <v>29</v>
      </c>
      <c r="AI9" s="122"/>
      <c r="AJ9" s="1111"/>
      <c r="AK9" s="122"/>
      <c r="AL9" s="625">
        <v>31</v>
      </c>
      <c r="AM9" s="624">
        <v>32</v>
      </c>
      <c r="AN9" s="624">
        <v>33</v>
      </c>
      <c r="AO9" s="122"/>
      <c r="AP9" s="1111"/>
      <c r="AQ9" s="122"/>
      <c r="AR9" s="625">
        <v>35</v>
      </c>
      <c r="AS9" s="624">
        <v>36</v>
      </c>
      <c r="AT9" s="624">
        <v>37</v>
      </c>
      <c r="AU9" s="624">
        <v>38</v>
      </c>
      <c r="AV9" s="624">
        <v>39</v>
      </c>
      <c r="AW9" s="626">
        <v>43</v>
      </c>
      <c r="AX9" s="134"/>
      <c r="AY9" s="1111"/>
      <c r="AZ9" s="122"/>
      <c r="BA9" s="1109"/>
      <c r="BB9" s="617"/>
      <c r="BC9" s="1109"/>
      <c r="BD9" s="627"/>
    </row>
    <row r="10" spans="1:56" s="591" customFormat="1" ht="3" customHeight="1" thickBot="1" x14ac:dyDescent="0.3">
      <c r="A10" s="628"/>
      <c r="B10" s="629"/>
      <c r="C10" s="630"/>
      <c r="D10" s="630"/>
      <c r="E10" s="630"/>
      <c r="F10" s="630"/>
      <c r="G10" s="122"/>
      <c r="H10" s="630"/>
      <c r="I10" s="122"/>
      <c r="J10" s="630"/>
      <c r="K10" s="630"/>
      <c r="L10" s="630"/>
      <c r="M10" s="630"/>
      <c r="N10" s="630"/>
      <c r="O10" s="630"/>
      <c r="P10" s="630"/>
      <c r="Q10" s="630"/>
      <c r="R10" s="630"/>
      <c r="S10" s="630"/>
      <c r="T10" s="595"/>
      <c r="U10" s="630"/>
      <c r="V10" s="595"/>
      <c r="W10" s="630"/>
      <c r="X10" s="630"/>
      <c r="Y10" s="630"/>
      <c r="Z10" s="630"/>
      <c r="AA10" s="630"/>
      <c r="AB10" s="630"/>
      <c r="AC10" s="630"/>
      <c r="AD10" s="630"/>
      <c r="AE10" s="630"/>
      <c r="AF10" s="630"/>
      <c r="AG10" s="630"/>
      <c r="AH10" s="630"/>
      <c r="AI10" s="122"/>
      <c r="AJ10" s="630"/>
      <c r="AK10" s="122"/>
      <c r="AL10" s="630"/>
      <c r="AM10" s="630"/>
      <c r="AN10" s="630"/>
      <c r="AO10" s="122"/>
      <c r="AP10" s="630"/>
      <c r="AQ10" s="122"/>
      <c r="AR10" s="630"/>
      <c r="AS10" s="630"/>
      <c r="AT10" s="630"/>
      <c r="AU10" s="630"/>
      <c r="AV10" s="630"/>
      <c r="AW10" s="630"/>
      <c r="AX10" s="134"/>
      <c r="AY10" s="630"/>
      <c r="AZ10" s="122"/>
      <c r="BA10" s="629"/>
      <c r="BB10" s="122"/>
      <c r="BC10" s="629"/>
      <c r="BD10" s="631"/>
    </row>
    <row r="11" spans="1:56" s="591" customFormat="1" ht="18" thickBot="1" x14ac:dyDescent="0.35">
      <c r="A11" s="632">
        <f>G4</f>
        <v>0</v>
      </c>
      <c r="B11" s="633">
        <f>G5</f>
        <v>0</v>
      </c>
      <c r="C11" s="635">
        <f>'PART 2 - PROJECT Component'!T40</f>
        <v>0</v>
      </c>
      <c r="D11" s="635">
        <f>'PART 2 - PROJECT Component'!T42</f>
        <v>0</v>
      </c>
      <c r="E11" s="635">
        <f>'PART 2 - PROJECT Component'!T48</f>
        <v>0</v>
      </c>
      <c r="F11" s="635">
        <f>'PART 2 - PROJECT Component'!T62</f>
        <v>0</v>
      </c>
      <c r="G11" s="132"/>
      <c r="H11" s="636">
        <f>SUM(C11:F11)</f>
        <v>0</v>
      </c>
      <c r="I11" s="617"/>
      <c r="J11" s="635">
        <f>'PART 2 - PROJECT Component'!T75</f>
        <v>0</v>
      </c>
      <c r="K11" s="635">
        <f>'PART 2 - PROJECT Component'!T94</f>
        <v>0</v>
      </c>
      <c r="L11" s="635">
        <f>'PART 2 - PROJECT Component'!T97</f>
        <v>0</v>
      </c>
      <c r="M11" s="635">
        <f>'PART 2 - PROJECT Component'!T99</f>
        <v>0</v>
      </c>
      <c r="N11" s="635">
        <f>'PART 2 - PROJECT Component'!T101</f>
        <v>0</v>
      </c>
      <c r="O11" s="635">
        <f>'PART 2 - PROJECT Component'!T103</f>
        <v>0</v>
      </c>
      <c r="P11" s="635">
        <f>'PART 2 - PROJECT Component'!T121</f>
        <v>0</v>
      </c>
      <c r="Q11" s="634">
        <f>'PART 2 - PROJECT Component'!T152</f>
        <v>0</v>
      </c>
      <c r="R11" s="635">
        <f>'PART 2 - PROJECT Component'!T193</f>
        <v>0</v>
      </c>
      <c r="S11" s="635">
        <f>'PART 2 - PROJECT Component'!T197</f>
        <v>0</v>
      </c>
      <c r="T11" s="637"/>
      <c r="U11" s="636">
        <f>SUM(J11:S11)</f>
        <v>0</v>
      </c>
      <c r="V11" s="638"/>
      <c r="W11" s="635">
        <f>'PART 2 - PROJECT Component'!T204</f>
        <v>0</v>
      </c>
      <c r="X11" s="635">
        <f>'PART 2 - PROJECT Component'!T208</f>
        <v>0</v>
      </c>
      <c r="Y11" s="635">
        <f>'PART 2 - PROJECT Component'!T211</f>
        <v>0</v>
      </c>
      <c r="Z11" s="635">
        <f>'PART 2 - PROJECT Component'!T213</f>
        <v>0</v>
      </c>
      <c r="AA11" s="635">
        <f>'PART 2 - PROJECT Component'!T215</f>
        <v>0</v>
      </c>
      <c r="AB11" s="635">
        <f>'PART 2 - PROJECT Component'!T218</f>
        <v>0</v>
      </c>
      <c r="AC11" s="635">
        <f>'PART 2 - PROJECT Component'!T220</f>
        <v>0</v>
      </c>
      <c r="AD11" s="635">
        <f>'PART 2 - PROJECT Component'!T222</f>
        <v>0</v>
      </c>
      <c r="AE11" s="635">
        <f>'PART 2 - PROJECT Component'!T224</f>
        <v>0</v>
      </c>
      <c r="AF11" s="635">
        <f>'PART 2 - PROJECT Component'!T227</f>
        <v>0</v>
      </c>
      <c r="AG11" s="635">
        <f>'PART 2 - PROJECT Component'!T229</f>
        <v>0</v>
      </c>
      <c r="AH11" s="635">
        <f>'PART 2 - PROJECT Component'!T231</f>
        <v>0</v>
      </c>
      <c r="AI11" s="132"/>
      <c r="AJ11" s="636">
        <f>SUM(W11:AH11)</f>
        <v>0</v>
      </c>
      <c r="AK11" s="617"/>
      <c r="AL11" s="635">
        <f>'PART 2 - PROJECT Component'!T241</f>
        <v>0</v>
      </c>
      <c r="AM11" s="635">
        <f>'PART 2 - PROJECT Component'!T255</f>
        <v>1</v>
      </c>
      <c r="AN11" s="635">
        <f>'PART 2 - PROJECT Component'!T267</f>
        <v>5</v>
      </c>
      <c r="AO11" s="132"/>
      <c r="AP11" s="636">
        <f>SUM(AL11:AN11)</f>
        <v>6</v>
      </c>
      <c r="AQ11" s="617"/>
      <c r="AR11" s="635">
        <f>'PART 2 - PROJECT Component'!T284</f>
        <v>0</v>
      </c>
      <c r="AS11" s="635">
        <f>'PART 2 - PROJECT Component'!T291</f>
        <v>0</v>
      </c>
      <c r="AT11" s="635">
        <f>'PART 2 - PROJECT Component'!T293</f>
        <v>0</v>
      </c>
      <c r="AU11" s="635">
        <f>'PART 2 - PROJECT Component'!T295</f>
        <v>0</v>
      </c>
      <c r="AV11" s="635">
        <f>'PART 2 - PROJECT Component'!T298</f>
        <v>0</v>
      </c>
      <c r="AW11" s="635">
        <f>'PART 2 - PROJECT Component'!T312</f>
        <v>3</v>
      </c>
      <c r="AX11" s="134"/>
      <c r="AY11" s="636">
        <f>SUM(AR11:AW11)</f>
        <v>3</v>
      </c>
      <c r="AZ11" s="617"/>
      <c r="BA11" s="639">
        <f>H11+U11+AJ11+AP11+AY11</f>
        <v>9</v>
      </c>
      <c r="BB11" s="640"/>
      <c r="BC11" s="641">
        <f>BA11/86</f>
        <v>0.10465116279069768</v>
      </c>
      <c r="BD11" s="627"/>
    </row>
    <row r="12" spans="1:56" x14ac:dyDescent="0.25">
      <c r="A12" s="129"/>
      <c r="B12" s="129"/>
      <c r="C12" s="642"/>
      <c r="D12" s="642"/>
      <c r="E12" s="129"/>
      <c r="F12" s="642"/>
      <c r="H12" s="642"/>
      <c r="J12" s="642"/>
      <c r="K12" s="642"/>
      <c r="L12" s="642"/>
      <c r="M12" s="642"/>
      <c r="N12" s="642"/>
      <c r="O12" s="642"/>
      <c r="P12" s="642"/>
      <c r="Q12" s="642"/>
      <c r="R12" s="642"/>
      <c r="S12" s="608"/>
      <c r="T12" s="595"/>
      <c r="U12" s="642"/>
      <c r="V12" s="595"/>
      <c r="W12" s="642"/>
      <c r="X12" s="642"/>
      <c r="Y12" s="129"/>
      <c r="Z12" s="129"/>
      <c r="AA12" s="129"/>
      <c r="AB12" s="129"/>
      <c r="AC12" s="129"/>
      <c r="AD12" s="129"/>
      <c r="AE12" s="129"/>
      <c r="AF12" s="129"/>
      <c r="AG12" s="129"/>
      <c r="AH12" s="129"/>
      <c r="AJ12" s="129"/>
      <c r="AL12" s="129"/>
      <c r="AM12" s="129"/>
      <c r="AN12" s="129"/>
      <c r="AP12" s="129"/>
      <c r="AR12" s="129"/>
      <c r="AS12" s="129"/>
      <c r="AT12" s="129"/>
      <c r="AU12" s="129"/>
      <c r="AV12" s="129"/>
      <c r="AW12" s="129"/>
      <c r="AX12" s="134"/>
      <c r="AY12" s="129"/>
      <c r="BA12" s="129"/>
      <c r="BC12" s="129"/>
    </row>
    <row r="13" spans="1:56" x14ac:dyDescent="0.25">
      <c r="AX13" s="134"/>
    </row>
    <row r="14" spans="1:56" x14ac:dyDescent="0.25">
      <c r="AX14" s="134"/>
    </row>
    <row r="15" spans="1:56" x14ac:dyDescent="0.25">
      <c r="AX15" s="134"/>
    </row>
    <row r="16" spans="1:56" x14ac:dyDescent="0.25">
      <c r="AX16" s="134"/>
    </row>
    <row r="17" spans="50:50" x14ac:dyDescent="0.25">
      <c r="AX17" s="134"/>
    </row>
    <row r="18" spans="50:50" x14ac:dyDescent="0.25">
      <c r="AX18" s="134"/>
    </row>
  </sheetData>
  <mergeCells count="12">
    <mergeCell ref="BA7:BA9"/>
    <mergeCell ref="BC7:BC9"/>
    <mergeCell ref="H8:H9"/>
    <mergeCell ref="U8:U9"/>
    <mergeCell ref="AJ8:AJ9"/>
    <mergeCell ref="AP8:AP9"/>
    <mergeCell ref="AY8:AY9"/>
    <mergeCell ref="C7:H7"/>
    <mergeCell ref="J7:U7"/>
    <mergeCell ref="W7:AJ7"/>
    <mergeCell ref="AL7:AP7"/>
    <mergeCell ref="AR7:AY7"/>
  </mergeCells>
  <pageMargins left="0.25" right="0.25" top="0.75" bottom="0.75" header="0.3" footer="0.3"/>
  <pageSetup paperSize="3" scale="7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O12"/>
  <sheetViews>
    <sheetView topLeftCell="Z1" workbookViewId="0">
      <selection activeCell="G2" sqref="G2"/>
    </sheetView>
  </sheetViews>
  <sheetFormatPr defaultColWidth="9.140625" defaultRowHeight="15" x14ac:dyDescent="0.25"/>
  <cols>
    <col min="1" max="2" width="15.7109375" style="122" customWidth="1"/>
    <col min="3" max="75" width="3.5703125" style="122" customWidth="1"/>
    <col min="76" max="86" width="3.7109375" style="122" customWidth="1"/>
    <col min="87" max="87" width="3.7109375" style="132" customWidth="1"/>
    <col min="88" max="93" width="3.7109375" style="56" customWidth="1"/>
    <col min="94" max="16384" width="9.140625" style="56"/>
  </cols>
  <sheetData>
    <row r="1" spans="1:93" x14ac:dyDescent="0.25">
      <c r="C1" s="591"/>
      <c r="D1" s="591"/>
      <c r="E1" s="591"/>
      <c r="F1" s="591"/>
      <c r="G1" s="591"/>
      <c r="H1" s="591"/>
      <c r="I1" s="591"/>
      <c r="J1" s="591"/>
      <c r="K1" s="591"/>
      <c r="L1" s="591"/>
      <c r="M1" s="591"/>
      <c r="N1" s="591"/>
      <c r="O1" s="591"/>
      <c r="P1" s="591"/>
      <c r="Q1" s="591"/>
      <c r="R1" s="591"/>
      <c r="S1" s="591"/>
      <c r="T1" s="591"/>
      <c r="U1" s="591"/>
      <c r="V1" s="591"/>
      <c r="W1" s="591"/>
      <c r="X1" s="591"/>
      <c r="Y1" s="591"/>
      <c r="Z1" s="591"/>
      <c r="AA1" s="591"/>
      <c r="AB1" s="591"/>
      <c r="AC1" s="591"/>
      <c r="AD1" s="591"/>
      <c r="AE1" s="591"/>
      <c r="AF1" s="591"/>
      <c r="AG1" s="591"/>
      <c r="AH1" s="591"/>
      <c r="AI1" s="591"/>
      <c r="AJ1" s="591"/>
      <c r="AK1" s="591"/>
      <c r="AL1" s="591"/>
      <c r="AM1" s="591"/>
      <c r="AN1" s="591"/>
      <c r="AO1" s="591"/>
      <c r="AP1" s="591"/>
      <c r="AQ1" s="591"/>
      <c r="AR1" s="591"/>
      <c r="AS1" s="591"/>
      <c r="AT1" s="591"/>
      <c r="AU1" s="591"/>
      <c r="AV1" s="591"/>
      <c r="AW1" s="591"/>
      <c r="AX1" s="591"/>
    </row>
    <row r="2" spans="1:93" ht="18.75" x14ac:dyDescent="0.25">
      <c r="A2" s="153" t="s">
        <v>322</v>
      </c>
      <c r="C2" s="591"/>
      <c r="D2" s="591"/>
      <c r="E2" s="591"/>
      <c r="F2" s="591"/>
      <c r="G2" s="591"/>
      <c r="H2" s="591"/>
      <c r="I2" s="520" t="s">
        <v>415</v>
      </c>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1"/>
      <c r="AM2" s="591"/>
      <c r="AN2" s="591"/>
      <c r="AO2" s="591"/>
      <c r="AP2" s="591"/>
      <c r="AQ2" s="591"/>
      <c r="AR2" s="591"/>
      <c r="AS2" s="591"/>
      <c r="AT2" s="591"/>
      <c r="AU2" s="591"/>
      <c r="AV2" s="591"/>
      <c r="AW2" s="591"/>
      <c r="AX2" s="591"/>
    </row>
    <row r="3" spans="1:93" ht="18.75" x14ac:dyDescent="0.4">
      <c r="A3" s="154" t="s">
        <v>412</v>
      </c>
      <c r="C3" s="591"/>
      <c r="D3" s="591"/>
      <c r="E3" s="591"/>
      <c r="F3" s="591"/>
      <c r="G3" s="591"/>
      <c r="H3" s="591"/>
      <c r="I3" s="591"/>
      <c r="J3" s="591"/>
      <c r="K3" s="591"/>
      <c r="L3" s="591"/>
      <c r="M3" s="591"/>
      <c r="N3" s="591"/>
      <c r="O3" s="591"/>
      <c r="P3" s="591"/>
      <c r="Q3" s="591"/>
      <c r="R3" s="591"/>
      <c r="S3" s="591"/>
      <c r="T3" s="591"/>
      <c r="U3" s="591"/>
      <c r="V3" s="591"/>
      <c r="W3" s="591"/>
      <c r="X3" s="591"/>
      <c r="Y3" s="591"/>
      <c r="Z3" s="591"/>
      <c r="AA3" s="591"/>
      <c r="AB3" s="591"/>
      <c r="AC3" s="591"/>
      <c r="AD3" s="591"/>
      <c r="AE3" s="591"/>
      <c r="AF3" s="591"/>
      <c r="AG3" s="591"/>
      <c r="AH3" s="591"/>
      <c r="AI3" s="591"/>
      <c r="AJ3" s="591"/>
      <c r="AK3" s="591"/>
      <c r="AL3" s="591"/>
      <c r="AM3" s="591"/>
      <c r="AN3" s="591"/>
      <c r="AO3" s="591"/>
      <c r="AP3" s="591"/>
      <c r="AQ3" s="591"/>
      <c r="AR3" s="591"/>
      <c r="AS3" s="591"/>
      <c r="AT3" s="591"/>
      <c r="AU3" s="591"/>
      <c r="AV3" s="591"/>
      <c r="AW3" s="591"/>
      <c r="AX3" s="591"/>
    </row>
    <row r="4" spans="1:93" x14ac:dyDescent="0.25">
      <c r="A4" s="122" t="s">
        <v>366</v>
      </c>
      <c r="C4" s="591"/>
      <c r="D4" s="591"/>
      <c r="E4" s="591"/>
      <c r="F4" s="591"/>
      <c r="G4" s="593" t="s">
        <v>86</v>
      </c>
      <c r="H4" s="132">
        <f>'SCORING Summary'!G4</f>
        <v>0</v>
      </c>
      <c r="I4" s="593"/>
      <c r="J4" s="593"/>
      <c r="K4" s="593"/>
      <c r="L4" s="593"/>
      <c r="M4" s="593"/>
      <c r="N4" s="593"/>
      <c r="O4" s="593"/>
      <c r="P4" s="593"/>
      <c r="Q4" s="593"/>
      <c r="R4" s="593"/>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row>
    <row r="5" spans="1:93" x14ac:dyDescent="0.25">
      <c r="C5" s="595"/>
      <c r="D5" s="595"/>
      <c r="E5" s="595"/>
      <c r="F5" s="595"/>
      <c r="G5" s="596" t="s">
        <v>324</v>
      </c>
      <c r="H5" s="132">
        <f>'SCORING Summary'!G5</f>
        <v>0</v>
      </c>
      <c r="I5" s="595"/>
      <c r="J5" s="595"/>
      <c r="K5" s="595"/>
      <c r="L5" s="595"/>
      <c r="M5" s="595"/>
      <c r="N5" s="595"/>
      <c r="O5" s="595"/>
      <c r="P5" s="595"/>
      <c r="Q5" s="595"/>
      <c r="R5" s="595"/>
      <c r="S5" s="595"/>
      <c r="T5" s="595"/>
      <c r="U5" s="595"/>
      <c r="V5" s="595"/>
      <c r="W5" s="595"/>
      <c r="X5" s="595"/>
      <c r="Y5" s="595"/>
      <c r="Z5" s="595"/>
      <c r="AA5" s="595"/>
      <c r="AB5" s="595"/>
      <c r="AC5" s="595"/>
      <c r="AD5" s="595"/>
      <c r="AE5" s="595"/>
      <c r="AF5" s="595"/>
      <c r="AG5" s="595"/>
      <c r="AH5" s="595"/>
      <c r="AI5" s="595"/>
      <c r="AJ5" s="595"/>
      <c r="AK5" s="595"/>
      <c r="AL5" s="595"/>
      <c r="AM5" s="595"/>
      <c r="AN5" s="595"/>
      <c r="AO5" s="595"/>
      <c r="AP5" s="595"/>
      <c r="AQ5" s="595"/>
      <c r="AR5" s="595"/>
      <c r="AS5" s="595"/>
      <c r="AT5" s="595"/>
      <c r="AU5" s="595"/>
      <c r="AV5" s="595"/>
      <c r="AW5" s="591"/>
      <c r="AX5" s="591"/>
    </row>
    <row r="6" spans="1:93" ht="15.75" thickBot="1" x14ac:dyDescent="0.3">
      <c r="A6" s="132"/>
      <c r="B6" s="132"/>
      <c r="C6" s="597"/>
      <c r="D6" s="597"/>
      <c r="E6" s="597"/>
      <c r="F6" s="597"/>
      <c r="G6" s="597"/>
      <c r="H6" s="597"/>
      <c r="I6" s="597"/>
      <c r="J6" s="597"/>
      <c r="K6" s="597"/>
      <c r="L6" s="597"/>
      <c r="M6" s="597"/>
      <c r="N6" s="597"/>
      <c r="O6" s="597"/>
      <c r="P6" s="597"/>
      <c r="Q6" s="597"/>
      <c r="R6" s="597"/>
      <c r="S6" s="597"/>
      <c r="T6" s="597"/>
      <c r="U6" s="597"/>
      <c r="V6" s="597"/>
      <c r="W6" s="597"/>
      <c r="X6" s="597"/>
      <c r="Y6" s="597"/>
      <c r="Z6" s="597"/>
      <c r="AA6" s="597"/>
      <c r="AB6" s="597"/>
      <c r="AC6" s="597"/>
      <c r="AD6" s="597"/>
      <c r="AE6" s="597"/>
      <c r="AF6" s="597"/>
      <c r="AG6" s="597"/>
      <c r="AH6" s="597"/>
      <c r="AI6" s="597"/>
      <c r="AJ6" s="597"/>
      <c r="AK6" s="597"/>
      <c r="AL6" s="597"/>
      <c r="AM6" s="597"/>
      <c r="AN6" s="597"/>
      <c r="AO6" s="597"/>
      <c r="AP6" s="597"/>
      <c r="AQ6" s="597"/>
      <c r="AR6" s="597"/>
      <c r="AS6" s="597"/>
      <c r="AT6" s="597"/>
      <c r="AU6" s="597"/>
      <c r="AV6" s="597"/>
      <c r="AW6" s="818"/>
      <c r="AX6" s="818"/>
      <c r="AY6" s="597"/>
      <c r="AZ6" s="597"/>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c r="BY6" s="134"/>
      <c r="BZ6" s="134"/>
      <c r="CA6" s="134"/>
      <c r="CB6" s="134"/>
      <c r="CC6" s="134"/>
      <c r="CD6" s="134"/>
      <c r="CE6" s="134"/>
      <c r="CF6" s="134"/>
      <c r="CG6" s="134"/>
      <c r="CH6" s="134"/>
      <c r="CI6" s="597"/>
      <c r="CJ6" s="666"/>
      <c r="CK6" s="666"/>
      <c r="CL6" s="666"/>
      <c r="CM6" s="666"/>
      <c r="CN6" s="666"/>
    </row>
    <row r="7" spans="1:93" s="686" customFormat="1" ht="15.75" thickBot="1" x14ac:dyDescent="0.3">
      <c r="A7" s="645"/>
      <c r="B7" s="645"/>
      <c r="C7" s="1116" t="s">
        <v>325</v>
      </c>
      <c r="D7" s="1117"/>
      <c r="E7" s="1117"/>
      <c r="F7" s="1117"/>
      <c r="G7" s="1117"/>
      <c r="H7" s="1117"/>
      <c r="I7" s="1117"/>
      <c r="J7" s="1117"/>
      <c r="K7" s="1117"/>
      <c r="L7" s="1117"/>
      <c r="M7" s="1117"/>
      <c r="N7" s="1117"/>
      <c r="O7" s="1117"/>
      <c r="P7" s="1117"/>
      <c r="Q7" s="1117"/>
      <c r="R7" s="1117"/>
      <c r="S7" s="1117"/>
      <c r="T7" s="1118"/>
      <c r="U7" s="1119" t="s">
        <v>326</v>
      </c>
      <c r="V7" s="1120"/>
      <c r="W7" s="1120"/>
      <c r="X7" s="1120"/>
      <c r="Y7" s="1120"/>
      <c r="Z7" s="1120"/>
      <c r="AA7" s="1120"/>
      <c r="AB7" s="1120"/>
      <c r="AC7" s="1120"/>
      <c r="AD7" s="1120"/>
      <c r="AE7" s="1120"/>
      <c r="AF7" s="1120"/>
      <c r="AG7" s="1121"/>
      <c r="AH7" s="1121"/>
      <c r="AI7" s="1121"/>
      <c r="AJ7" s="1121"/>
      <c r="AK7" s="1121"/>
      <c r="AL7" s="1121"/>
      <c r="AM7" s="1121"/>
      <c r="AN7" s="1121"/>
      <c r="AO7" s="1121"/>
      <c r="AP7" s="1121"/>
      <c r="AQ7" s="1121"/>
      <c r="AR7" s="1121"/>
      <c r="AS7" s="1121"/>
      <c r="AT7" s="1121"/>
      <c r="AU7" s="1121"/>
      <c r="AV7" s="1122"/>
      <c r="AW7" s="1116" t="s">
        <v>327</v>
      </c>
      <c r="AX7" s="1117"/>
      <c r="AY7" s="1117"/>
      <c r="AZ7" s="1117"/>
      <c r="BA7" s="1117"/>
      <c r="BB7" s="1117"/>
      <c r="BC7" s="1117"/>
      <c r="BD7" s="1117"/>
      <c r="BE7" s="1117"/>
      <c r="BF7" s="1117"/>
      <c r="BG7" s="1117"/>
      <c r="BH7" s="1117"/>
      <c r="BI7" s="1117"/>
      <c r="BJ7" s="1118"/>
      <c r="BK7" s="1116" t="s">
        <v>328</v>
      </c>
      <c r="BL7" s="1117"/>
      <c r="BM7" s="1117"/>
      <c r="BN7" s="1116" t="s">
        <v>367</v>
      </c>
      <c r="BO7" s="1117"/>
      <c r="BP7" s="1117"/>
      <c r="BQ7" s="1117"/>
      <c r="BR7" s="1117"/>
      <c r="BS7" s="1117"/>
      <c r="BT7" s="1117"/>
      <c r="BU7" s="1117"/>
      <c r="BV7" s="1117"/>
      <c r="BW7" s="1117"/>
      <c r="BX7" s="1117"/>
      <c r="BY7" s="1117"/>
      <c r="BZ7" s="1117"/>
      <c r="CA7" s="1117"/>
      <c r="CB7" s="1117"/>
      <c r="CC7" s="1117"/>
      <c r="CD7" s="1117"/>
      <c r="CE7" s="1117"/>
      <c r="CF7" s="1117"/>
      <c r="CG7" s="1117"/>
      <c r="CH7" s="1117"/>
      <c r="CI7" s="1116" t="s">
        <v>480</v>
      </c>
      <c r="CJ7" s="1117"/>
      <c r="CK7" s="1117"/>
      <c r="CL7" s="1117"/>
      <c r="CM7" s="1117"/>
      <c r="CN7" s="1118"/>
      <c r="CO7" s="837"/>
    </row>
    <row r="8" spans="1:93" s="687" customFormat="1" ht="188.25" customHeight="1" x14ac:dyDescent="0.25">
      <c r="A8" s="646"/>
      <c r="B8" s="646"/>
      <c r="C8" s="819" t="s">
        <v>111</v>
      </c>
      <c r="D8" s="820" t="s">
        <v>112</v>
      </c>
      <c r="E8" s="821" t="s">
        <v>113</v>
      </c>
      <c r="F8" s="821" t="s">
        <v>498</v>
      </c>
      <c r="G8" s="821" t="s">
        <v>332</v>
      </c>
      <c r="H8" s="821" t="s">
        <v>333</v>
      </c>
      <c r="I8" s="821" t="s">
        <v>368</v>
      </c>
      <c r="J8" s="821" t="s">
        <v>334</v>
      </c>
      <c r="K8" s="821" t="s">
        <v>461</v>
      </c>
      <c r="L8" s="821" t="s">
        <v>459</v>
      </c>
      <c r="M8" s="821" t="s">
        <v>460</v>
      </c>
      <c r="N8" s="821" t="s">
        <v>369</v>
      </c>
      <c r="O8" s="821" t="s">
        <v>370</v>
      </c>
      <c r="P8" s="821" t="s">
        <v>371</v>
      </c>
      <c r="Q8" s="821" t="s">
        <v>335</v>
      </c>
      <c r="R8" s="821" t="s">
        <v>372</v>
      </c>
      <c r="S8" s="822" t="s">
        <v>373</v>
      </c>
      <c r="T8" s="823" t="s">
        <v>374</v>
      </c>
      <c r="U8" s="824" t="s">
        <v>134</v>
      </c>
      <c r="V8" s="821" t="s">
        <v>135</v>
      </c>
      <c r="W8" s="821" t="s">
        <v>138</v>
      </c>
      <c r="X8" s="821" t="s">
        <v>139</v>
      </c>
      <c r="Y8" s="821" t="s">
        <v>375</v>
      </c>
      <c r="Z8" s="821" t="s">
        <v>393</v>
      </c>
      <c r="AA8" s="821" t="s">
        <v>376</v>
      </c>
      <c r="AB8" s="821" t="s">
        <v>377</v>
      </c>
      <c r="AC8" s="821" t="s">
        <v>378</v>
      </c>
      <c r="AD8" s="821" t="s">
        <v>341</v>
      </c>
      <c r="AE8" s="821" t="s">
        <v>342</v>
      </c>
      <c r="AF8" s="821" t="s">
        <v>343</v>
      </c>
      <c r="AG8" s="821" t="s">
        <v>417</v>
      </c>
      <c r="AH8" s="821" t="s">
        <v>418</v>
      </c>
      <c r="AI8" s="821" t="s">
        <v>419</v>
      </c>
      <c r="AJ8" s="821" t="s">
        <v>420</v>
      </c>
      <c r="AK8" s="821" t="s">
        <v>421</v>
      </c>
      <c r="AL8" s="821" t="s">
        <v>422</v>
      </c>
      <c r="AM8" s="821" t="s">
        <v>84</v>
      </c>
      <c r="AN8" s="821" t="s">
        <v>85</v>
      </c>
      <c r="AO8" s="821" t="s">
        <v>154</v>
      </c>
      <c r="AP8" s="821" t="s">
        <v>434</v>
      </c>
      <c r="AQ8" s="821" t="s">
        <v>435</v>
      </c>
      <c r="AR8" s="821" t="s">
        <v>84</v>
      </c>
      <c r="AS8" s="821" t="s">
        <v>85</v>
      </c>
      <c r="AT8" s="821" t="s">
        <v>154</v>
      </c>
      <c r="AU8" s="825" t="s">
        <v>344</v>
      </c>
      <c r="AV8" s="823" t="s">
        <v>394</v>
      </c>
      <c r="AW8" s="648" t="s">
        <v>345</v>
      </c>
      <c r="AX8" s="826" t="s">
        <v>346</v>
      </c>
      <c r="AY8" s="612" t="s">
        <v>347</v>
      </c>
      <c r="AZ8" s="612" t="s">
        <v>348</v>
      </c>
      <c r="BA8" s="612" t="s">
        <v>349</v>
      </c>
      <c r="BB8" s="612" t="s">
        <v>350</v>
      </c>
      <c r="BC8" s="612" t="s">
        <v>351</v>
      </c>
      <c r="BD8" s="612" t="s">
        <v>352</v>
      </c>
      <c r="BE8" s="647" t="s">
        <v>353</v>
      </c>
      <c r="BF8" s="827" t="s">
        <v>354</v>
      </c>
      <c r="BG8" s="827" t="s">
        <v>355</v>
      </c>
      <c r="BH8" s="614" t="s">
        <v>356</v>
      </c>
      <c r="BI8" s="827" t="s">
        <v>379</v>
      </c>
      <c r="BJ8" s="828" t="s">
        <v>380</v>
      </c>
      <c r="BK8" s="615" t="s">
        <v>468</v>
      </c>
      <c r="BL8" s="612" t="s">
        <v>469</v>
      </c>
      <c r="BM8" s="612" t="s">
        <v>470</v>
      </c>
      <c r="BN8" s="648" t="s">
        <v>381</v>
      </c>
      <c r="BO8" s="614" t="s">
        <v>382</v>
      </c>
      <c r="BP8" s="614" t="s">
        <v>395</v>
      </c>
      <c r="BQ8" s="614" t="s">
        <v>358</v>
      </c>
      <c r="BR8" s="614" t="s">
        <v>383</v>
      </c>
      <c r="BS8" s="614" t="s">
        <v>359</v>
      </c>
      <c r="BT8" s="614" t="s">
        <v>384</v>
      </c>
      <c r="BU8" s="614" t="s">
        <v>360</v>
      </c>
      <c r="BV8" s="614" t="s">
        <v>385</v>
      </c>
      <c r="BW8" s="614" t="s">
        <v>361</v>
      </c>
      <c r="BX8" s="614" t="s">
        <v>386</v>
      </c>
      <c r="BY8" s="614" t="s">
        <v>387</v>
      </c>
      <c r="BZ8" s="614" t="s">
        <v>388</v>
      </c>
      <c r="CA8" s="614" t="s">
        <v>389</v>
      </c>
      <c r="CB8" s="614" t="s">
        <v>390</v>
      </c>
      <c r="CC8" s="614" t="s">
        <v>473</v>
      </c>
      <c r="CD8" s="614" t="s">
        <v>474</v>
      </c>
      <c r="CE8" s="614" t="s">
        <v>391</v>
      </c>
      <c r="CF8" s="614" t="s">
        <v>392</v>
      </c>
      <c r="CG8" s="614" t="s">
        <v>396</v>
      </c>
      <c r="CH8" s="827" t="s">
        <v>397</v>
      </c>
      <c r="CI8" s="648" t="s">
        <v>482</v>
      </c>
      <c r="CJ8" s="614" t="s">
        <v>483</v>
      </c>
      <c r="CK8" s="614" t="s">
        <v>485</v>
      </c>
      <c r="CL8" s="614" t="s">
        <v>486</v>
      </c>
      <c r="CM8" s="614" t="s">
        <v>488</v>
      </c>
      <c r="CN8" s="828" t="s">
        <v>487</v>
      </c>
      <c r="CO8" s="838"/>
    </row>
    <row r="9" spans="1:93" s="687" customFormat="1" ht="15.75" thickBot="1" x14ac:dyDescent="0.3">
      <c r="A9" s="649"/>
      <c r="B9" s="650" t="s">
        <v>363</v>
      </c>
      <c r="C9" s="620">
        <v>1</v>
      </c>
      <c r="D9" s="623">
        <v>1</v>
      </c>
      <c r="E9" s="621">
        <v>1</v>
      </c>
      <c r="F9" s="621">
        <v>1</v>
      </c>
      <c r="G9" s="621">
        <v>2</v>
      </c>
      <c r="H9" s="621">
        <v>3</v>
      </c>
      <c r="I9" s="621">
        <v>3</v>
      </c>
      <c r="J9" s="621">
        <v>3</v>
      </c>
      <c r="K9" s="621">
        <v>4</v>
      </c>
      <c r="L9" s="621">
        <v>5</v>
      </c>
      <c r="M9" s="621">
        <v>5</v>
      </c>
      <c r="N9" s="621">
        <v>6</v>
      </c>
      <c r="O9" s="621">
        <v>6</v>
      </c>
      <c r="P9" s="621">
        <v>6</v>
      </c>
      <c r="Q9" s="621">
        <v>6</v>
      </c>
      <c r="R9" s="621">
        <v>6</v>
      </c>
      <c r="S9" s="621">
        <v>6</v>
      </c>
      <c r="T9" s="622">
        <v>6</v>
      </c>
      <c r="U9" s="620">
        <v>7</v>
      </c>
      <c r="V9" s="651">
        <v>7</v>
      </c>
      <c r="W9" s="621">
        <v>8</v>
      </c>
      <c r="X9" s="621">
        <v>8</v>
      </c>
      <c r="Y9" s="621">
        <v>8</v>
      </c>
      <c r="Z9" s="621">
        <v>9</v>
      </c>
      <c r="AA9" s="621">
        <v>10</v>
      </c>
      <c r="AB9" s="621">
        <v>10</v>
      </c>
      <c r="AC9" s="621">
        <v>11</v>
      </c>
      <c r="AD9" s="621">
        <v>12</v>
      </c>
      <c r="AE9" s="621">
        <v>13</v>
      </c>
      <c r="AF9" s="621">
        <v>14</v>
      </c>
      <c r="AG9" s="664">
        <v>15</v>
      </c>
      <c r="AH9" s="664">
        <v>15</v>
      </c>
      <c r="AI9" s="664">
        <v>15</v>
      </c>
      <c r="AJ9" s="664">
        <v>15</v>
      </c>
      <c r="AK9" s="664">
        <v>15</v>
      </c>
      <c r="AL9" s="664">
        <v>15</v>
      </c>
      <c r="AM9" s="664">
        <v>15</v>
      </c>
      <c r="AN9" s="664">
        <v>15</v>
      </c>
      <c r="AO9" s="664">
        <v>15</v>
      </c>
      <c r="AP9" s="664">
        <v>16</v>
      </c>
      <c r="AQ9" s="664">
        <v>16</v>
      </c>
      <c r="AR9" s="664">
        <v>16</v>
      </c>
      <c r="AS9" s="664">
        <v>16</v>
      </c>
      <c r="AT9" s="664">
        <v>16</v>
      </c>
      <c r="AU9" s="664">
        <v>17</v>
      </c>
      <c r="AV9" s="622">
        <v>17</v>
      </c>
      <c r="AW9" s="620">
        <v>18</v>
      </c>
      <c r="AX9" s="623">
        <v>19</v>
      </c>
      <c r="AY9" s="621">
        <v>20</v>
      </c>
      <c r="AZ9" s="621">
        <v>21</v>
      </c>
      <c r="BA9" s="621">
        <v>22</v>
      </c>
      <c r="BB9" s="621">
        <v>23</v>
      </c>
      <c r="BC9" s="621">
        <v>24</v>
      </c>
      <c r="BD9" s="624">
        <v>25</v>
      </c>
      <c r="BE9" s="652">
        <v>26</v>
      </c>
      <c r="BF9" s="652">
        <v>27</v>
      </c>
      <c r="BG9" s="652">
        <v>28</v>
      </c>
      <c r="BH9" s="624">
        <v>29</v>
      </c>
      <c r="BI9" s="653">
        <v>30</v>
      </c>
      <c r="BJ9" s="654">
        <v>30</v>
      </c>
      <c r="BK9" s="625">
        <v>31</v>
      </c>
      <c r="BL9" s="624">
        <v>32</v>
      </c>
      <c r="BM9" s="624">
        <v>33</v>
      </c>
      <c r="BN9" s="625">
        <v>35</v>
      </c>
      <c r="BO9" s="624">
        <v>35</v>
      </c>
      <c r="BP9" s="624" t="s">
        <v>454</v>
      </c>
      <c r="BQ9" s="624" t="s">
        <v>455</v>
      </c>
      <c r="BR9" s="624" t="s">
        <v>455</v>
      </c>
      <c r="BS9" s="624">
        <v>37</v>
      </c>
      <c r="BT9" s="624">
        <v>37</v>
      </c>
      <c r="BU9" s="624">
        <v>38</v>
      </c>
      <c r="BV9" s="624">
        <v>38</v>
      </c>
      <c r="BW9" s="624">
        <v>39</v>
      </c>
      <c r="BX9" s="624">
        <v>39</v>
      </c>
      <c r="BY9" s="624">
        <v>40</v>
      </c>
      <c r="BZ9" s="624">
        <v>40</v>
      </c>
      <c r="CA9" s="624" t="s">
        <v>456</v>
      </c>
      <c r="CB9" s="624" t="s">
        <v>456</v>
      </c>
      <c r="CC9" s="624" t="s">
        <v>457</v>
      </c>
      <c r="CD9" s="624" t="s">
        <v>458</v>
      </c>
      <c r="CE9" s="624">
        <v>42</v>
      </c>
      <c r="CF9" s="624">
        <v>42</v>
      </c>
      <c r="CG9" s="624">
        <v>43</v>
      </c>
      <c r="CH9" s="652">
        <v>43</v>
      </c>
      <c r="CI9" s="625">
        <v>44</v>
      </c>
      <c r="CJ9" s="624">
        <v>45</v>
      </c>
      <c r="CK9" s="624">
        <v>46</v>
      </c>
      <c r="CL9" s="624">
        <v>47</v>
      </c>
      <c r="CM9" s="624">
        <v>48</v>
      </c>
      <c r="CN9" s="626">
        <v>49</v>
      </c>
      <c r="CO9" s="838"/>
    </row>
    <row r="10" spans="1:93" s="687" customFormat="1" ht="3" customHeight="1" x14ac:dyDescent="0.25">
      <c r="A10" s="655"/>
      <c r="B10" s="113"/>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655"/>
      <c r="BG10" s="655"/>
      <c r="BH10" s="655"/>
      <c r="BI10" s="655"/>
      <c r="BJ10" s="655"/>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row>
    <row r="11" spans="1:93" s="687" customFormat="1" x14ac:dyDescent="0.25">
      <c r="A11" s="633">
        <f>H4</f>
        <v>0</v>
      </c>
      <c r="B11" s="633">
        <f>H5</f>
        <v>0</v>
      </c>
      <c r="C11" s="656">
        <f>'PART 2 - PROJECT Component'!F31</f>
        <v>0</v>
      </c>
      <c r="D11" s="656">
        <f>'PART 2 - PROJECT Component'!G31</f>
        <v>0</v>
      </c>
      <c r="E11" s="656">
        <f>'PART 2 - PROJECT Component'!H31</f>
        <v>0</v>
      </c>
      <c r="F11" s="656">
        <f>'PART 2 - PROJECT Component'!F37</f>
        <v>0</v>
      </c>
      <c r="G11" s="657">
        <f>'PART 2 - PROJECT Component'!L40</f>
        <v>0</v>
      </c>
      <c r="H11" s="657">
        <f>'PART 2 - PROJECT Component'!L42</f>
        <v>0</v>
      </c>
      <c r="I11" s="657">
        <f>'PART 2 - PROJECT Component'!G46:L46</f>
        <v>0</v>
      </c>
      <c r="J11" s="657">
        <f>'PART 2 - PROJECT Component'!L48</f>
        <v>0</v>
      </c>
      <c r="K11" s="657">
        <f>'PART 2 - PROJECT Component'!L48</f>
        <v>0</v>
      </c>
      <c r="L11" s="657">
        <f>'PART 2 - PROJECT Component'!L50</f>
        <v>0</v>
      </c>
      <c r="M11" s="817">
        <f>'PART 2 - PROJECT Component'!L52</f>
        <v>0</v>
      </c>
      <c r="N11" s="657">
        <f>'PART 2 - PROJECT Component'!L56</f>
        <v>0</v>
      </c>
      <c r="O11" s="657">
        <f>'PART 2 - PROJECT Component'!L58</f>
        <v>0</v>
      </c>
      <c r="P11" s="657">
        <f>'PART 2 - PROJECT Component'!L60</f>
        <v>0</v>
      </c>
      <c r="Q11" s="656">
        <f>'PART 2 - PROJECT Component'!L62</f>
        <v>0</v>
      </c>
      <c r="R11" s="658">
        <f>'PART 2 - PROJECT Component'!L64</f>
        <v>0</v>
      </c>
      <c r="S11" s="658">
        <f>'PART 2 - PROJECT Component'!L66</f>
        <v>0</v>
      </c>
      <c r="T11" s="656">
        <f>'PART 2 - PROJECT Component'!L68</f>
        <v>0</v>
      </c>
      <c r="U11" s="657">
        <f>'PART 2 - PROJECT Component'!L73</f>
        <v>0</v>
      </c>
      <c r="V11" s="657">
        <f>'PART 2 - PROJECT Component'!L75</f>
        <v>0</v>
      </c>
      <c r="W11" s="657">
        <f>'PART 2 - PROJECT Component'!L78</f>
        <v>0</v>
      </c>
      <c r="X11" s="657">
        <f>'PART 2 - PROJECT Component'!L80</f>
        <v>0</v>
      </c>
      <c r="Y11" s="657">
        <f>'PART 2 - PROJECT Component'!L82</f>
        <v>0</v>
      </c>
      <c r="Z11" s="659">
        <f>'PART 2 - PROJECT Component'!L94</f>
        <v>0</v>
      </c>
      <c r="AA11" s="657">
        <f>'PART 2 - PROJECT Component'!L97</f>
        <v>0</v>
      </c>
      <c r="AB11" s="657">
        <f>'PART 2 - PROJECT Component'!L99</f>
        <v>0</v>
      </c>
      <c r="AC11" s="657">
        <f>'PART 2 - PROJECT Component'!L101</f>
        <v>0</v>
      </c>
      <c r="AD11" s="657">
        <f>'PART 2 - PROJECT Component'!L103</f>
        <v>0</v>
      </c>
      <c r="AE11" s="660">
        <f>'PART 2 - PROJECT Component'!T121</f>
        <v>0</v>
      </c>
      <c r="AF11" s="661">
        <f>'PART 2 - PROJECT Component'!L154</f>
        <v>0</v>
      </c>
      <c r="AG11" s="661">
        <f>'PART 2 - PROJECT Component'!J157</f>
        <v>0</v>
      </c>
      <c r="AH11" s="661">
        <f>'PART 2 - PROJECT Component'!J159</f>
        <v>0</v>
      </c>
      <c r="AI11" s="661">
        <f>'PART 2 - PROJECT Component'!J161</f>
        <v>0</v>
      </c>
      <c r="AJ11" s="661">
        <f>'PART 2 - PROJECT Component'!J163</f>
        <v>0</v>
      </c>
      <c r="AK11" s="661">
        <f>'PART 2 - PROJECT Component'!J165</f>
        <v>0</v>
      </c>
      <c r="AL11" s="661">
        <f>'PART 2 - PROJECT Component'!J167</f>
        <v>0</v>
      </c>
      <c r="AM11" s="661">
        <f>'PART 2 - PROJECT Component'!J169</f>
        <v>0</v>
      </c>
      <c r="AN11" s="661">
        <f>'PART 2 - PROJECT Component'!J171</f>
        <v>0</v>
      </c>
      <c r="AO11" s="661">
        <f>'PART 2 - PROJECT Component'!J173</f>
        <v>0</v>
      </c>
      <c r="AP11" s="661">
        <f>'PART 2 - PROJECT Component'!J176</f>
        <v>0</v>
      </c>
      <c r="AQ11" s="661">
        <f>'PART 2 - PROJECT Component'!J178</f>
        <v>0</v>
      </c>
      <c r="AR11" s="661">
        <f>'PART 2 - PROJECT Component'!J180</f>
        <v>0</v>
      </c>
      <c r="AS11" s="661">
        <f>'PART 2 - PROJECT Component'!J182</f>
        <v>0</v>
      </c>
      <c r="AT11" s="661">
        <f>'PART 2 - PROJECT Component'!J184</f>
        <v>0</v>
      </c>
      <c r="AU11" s="661">
        <f>'PART 2 - PROJECT Component'!J193</f>
        <v>0</v>
      </c>
      <c r="AV11" s="660">
        <f>'PART 2 - PROJECT Component'!L197</f>
        <v>0</v>
      </c>
      <c r="AW11" s="657">
        <f>'PART 2 - PROJECT Component'!L204</f>
        <v>0</v>
      </c>
      <c r="AX11" s="657">
        <f>'PART 2 - PROJECT Component'!L208</f>
        <v>0</v>
      </c>
      <c r="AY11" s="657">
        <f>'PART 2 - PROJECT Component'!L211</f>
        <v>0</v>
      </c>
      <c r="AZ11" s="657">
        <f>'PART 2 - PROJECT Component'!L213</f>
        <v>0</v>
      </c>
      <c r="BA11" s="657">
        <f>'PART 2 - PROJECT Component'!L215</f>
        <v>0</v>
      </c>
      <c r="BB11" s="657">
        <f>'PART 2 - PROJECT Component'!L218</f>
        <v>0</v>
      </c>
      <c r="BC11" s="657">
        <f>'PART 2 - PROJECT Component'!L220</f>
        <v>0</v>
      </c>
      <c r="BD11" s="657">
        <f>'PART 2 - PROJECT Component'!L222</f>
        <v>0</v>
      </c>
      <c r="BE11" s="657">
        <f>'PART 2 - PROJECT Component'!L224</f>
        <v>0</v>
      </c>
      <c r="BF11" s="657">
        <f>'PART 2 - PROJECT Component'!L227</f>
        <v>0</v>
      </c>
      <c r="BG11" s="657">
        <f>'PART 2 - PROJECT Component'!L229</f>
        <v>0</v>
      </c>
      <c r="BH11" s="657">
        <f>'PART 2 - PROJECT Component'!L231</f>
        <v>0</v>
      </c>
      <c r="BI11" s="662" t="e">
        <f>'PART 2 - PROJECT Component'!D234:L234</f>
        <v>#VALUE!</v>
      </c>
      <c r="BJ11" s="662" t="e">
        <f>'PART 2 - PROJECT Component'!D237:L237</f>
        <v>#VALUE!</v>
      </c>
      <c r="BK11" s="659">
        <f>'PART 2 - PROJECT Component'!L241</f>
        <v>0</v>
      </c>
      <c r="BL11" s="659">
        <f>'PART 2 - PROJECT Component'!L255</f>
        <v>0</v>
      </c>
      <c r="BM11" s="659">
        <f>'PART 2 - PROJECT Component'!L267</f>
        <v>0</v>
      </c>
      <c r="BN11" s="634">
        <f>'PART 2 - PROJECT Component'!J284</f>
        <v>0</v>
      </c>
      <c r="BO11" s="634">
        <f>'PART 2 - PROJECT Component'!J286</f>
        <v>0</v>
      </c>
      <c r="BP11" s="634">
        <f>'PART 2 - PROJECT Component'!J289</f>
        <v>0</v>
      </c>
      <c r="BQ11" s="663">
        <f>'PART 2 - PROJECT Component'!J291</f>
        <v>0</v>
      </c>
      <c r="BR11" s="663">
        <f>'PART 2 - PROJECT Component'!L291</f>
        <v>0</v>
      </c>
      <c r="BS11" s="634">
        <f>'PART 2 - PROJECT Component'!J293</f>
        <v>0</v>
      </c>
      <c r="BT11" s="663">
        <f>'PART 2 - PROJECT Component'!L293</f>
        <v>0</v>
      </c>
      <c r="BU11" s="634">
        <f>'PART 2 - PROJECT Component'!J295</f>
        <v>0</v>
      </c>
      <c r="BV11" s="663">
        <f>'PART 2 - PROJECT Component'!L295</f>
        <v>0</v>
      </c>
      <c r="BW11" s="634">
        <f>'PART 2 - PROJECT Component'!J298</f>
        <v>0</v>
      </c>
      <c r="BX11" s="663">
        <f>'PART 2 - PROJECT Component'!L298</f>
        <v>0</v>
      </c>
      <c r="BY11" s="634">
        <f>'PART 2 - PROJECT Component'!J300</f>
        <v>0</v>
      </c>
      <c r="BZ11" s="663">
        <f>'PART 2 - PROJECT Component'!L300</f>
        <v>0</v>
      </c>
      <c r="CA11" s="634">
        <f>'PART 2 - PROJECT Component'!J302</f>
        <v>0</v>
      </c>
      <c r="CB11" s="663">
        <f>'PART 2 - PROJECT Component'!L307</f>
        <v>0</v>
      </c>
      <c r="CC11" s="635">
        <f>'PART 2 - PROJECT Component'!J305</f>
        <v>0</v>
      </c>
      <c r="CD11" s="635">
        <f>'PART 2 - PROJECT Component'!L305</f>
        <v>0</v>
      </c>
      <c r="CE11" s="635">
        <f>'PART 2 - PROJECT Component'!J309</f>
        <v>0</v>
      </c>
      <c r="CF11" s="635">
        <f>'PART 2 - PROJECT Component'!L309</f>
        <v>0</v>
      </c>
      <c r="CG11" s="635">
        <f>'PART 2 - PROJECT Component'!J312</f>
        <v>0</v>
      </c>
      <c r="CH11" s="635">
        <f>'PART 2 - PROJECT Component'!L312</f>
        <v>0</v>
      </c>
      <c r="CI11" s="635">
        <f>'PART 2 - PROJECT Component'!L316</f>
        <v>0</v>
      </c>
      <c r="CJ11" s="635">
        <f>'PART 2 - PROJECT Component'!L318</f>
        <v>0</v>
      </c>
      <c r="CK11" s="635">
        <f>'PART 2 - PROJECT Component'!L320</f>
        <v>0</v>
      </c>
      <c r="CL11" s="635">
        <f>'PART 2 - PROJECT Component'!L322</f>
        <v>0</v>
      </c>
      <c r="CM11" s="635">
        <f>'PART 2 - PROJECT Component'!L324</f>
        <v>0</v>
      </c>
      <c r="CN11" s="635">
        <f>'PART 2 - PROJECT Component'!L326</f>
        <v>0</v>
      </c>
    </row>
    <row r="12" spans="1:93" x14ac:dyDescent="0.25">
      <c r="A12" s="129"/>
      <c r="B12" s="129"/>
      <c r="C12" s="642"/>
      <c r="D12" s="642"/>
      <c r="E12" s="642"/>
      <c r="F12" s="642"/>
      <c r="G12" s="642"/>
      <c r="H12" s="642"/>
      <c r="I12" s="642"/>
      <c r="J12" s="129"/>
      <c r="K12" s="129"/>
      <c r="L12" s="129"/>
      <c r="M12" s="129"/>
      <c r="N12" s="129"/>
      <c r="O12" s="129"/>
      <c r="P12" s="129"/>
      <c r="Q12" s="129"/>
      <c r="R12" s="129"/>
      <c r="S12" s="642"/>
      <c r="T12" s="642"/>
      <c r="U12" s="642"/>
      <c r="V12" s="642"/>
      <c r="W12" s="642"/>
      <c r="X12" s="642"/>
      <c r="Y12" s="642"/>
      <c r="Z12" s="642"/>
      <c r="AA12" s="642"/>
      <c r="AB12" s="642"/>
      <c r="AC12" s="642"/>
      <c r="AD12" s="642"/>
      <c r="AE12" s="642"/>
      <c r="AF12" s="642"/>
      <c r="AG12" s="642"/>
      <c r="AH12" s="642"/>
      <c r="AI12" s="642"/>
      <c r="AJ12" s="642"/>
      <c r="AK12" s="642"/>
      <c r="AL12" s="642"/>
      <c r="AM12" s="642"/>
      <c r="AN12" s="642"/>
      <c r="AO12" s="642"/>
      <c r="AP12" s="642"/>
      <c r="AQ12" s="642"/>
      <c r="AR12" s="642"/>
      <c r="AS12" s="642"/>
      <c r="AT12" s="642"/>
      <c r="AU12" s="642"/>
      <c r="AV12" s="642"/>
      <c r="AW12" s="642"/>
      <c r="AX12" s="642"/>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607"/>
      <c r="CH12" s="129"/>
      <c r="CI12" s="685"/>
    </row>
  </sheetData>
  <mergeCells count="6">
    <mergeCell ref="CI7:CN7"/>
    <mergeCell ref="BN7:CH7"/>
    <mergeCell ref="C7:T7"/>
    <mergeCell ref="U7:AV7"/>
    <mergeCell ref="AW7:BJ7"/>
    <mergeCell ref="BK7:BM7"/>
  </mergeCells>
  <pageMargins left="0.25" right="0.25" top="0.75" bottom="0.75" header="0.3" footer="0.3"/>
  <pageSetup paperSize="3" scale="5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6"/>
  <sheetViews>
    <sheetView zoomScale="82" zoomScaleNormal="82" workbookViewId="0">
      <selection activeCell="Q39" sqref="Q39"/>
    </sheetView>
  </sheetViews>
  <sheetFormatPr defaultRowHeight="15" x14ac:dyDescent="0.25"/>
  <cols>
    <col min="1" max="1" width="48.5703125" bestFit="1" customWidth="1"/>
    <col min="2" max="2" width="13.85546875" customWidth="1"/>
    <col min="3" max="3" width="44.28515625" bestFit="1" customWidth="1"/>
    <col min="4" max="4" width="7.5703125" customWidth="1"/>
    <col min="5" max="5" width="16.28515625" bestFit="1" customWidth="1"/>
    <col min="6" max="6" width="5.85546875" customWidth="1"/>
    <col min="7" max="7" width="27.42578125" customWidth="1"/>
    <col min="8" max="8" width="8.140625" customWidth="1"/>
    <col min="9" max="9" width="27.42578125" customWidth="1"/>
    <col min="10" max="10" width="7.85546875" customWidth="1"/>
    <col min="11" max="11" width="13.5703125" customWidth="1"/>
    <col min="12" max="12" width="5.7109375" customWidth="1"/>
    <col min="13" max="13" width="21.7109375" bestFit="1" customWidth="1"/>
    <col min="15" max="15" width="14.28515625" bestFit="1" customWidth="1"/>
    <col min="17" max="17" width="59.28515625" bestFit="1" customWidth="1"/>
  </cols>
  <sheetData>
    <row r="1" spans="1:18" ht="30" x14ac:dyDescent="0.25">
      <c r="A1" s="895" t="s">
        <v>48</v>
      </c>
      <c r="B1" s="112"/>
      <c r="C1" s="895" t="s">
        <v>49</v>
      </c>
      <c r="D1" s="112"/>
      <c r="E1" s="895" t="s">
        <v>568</v>
      </c>
      <c r="F1" s="112"/>
      <c r="G1" s="897" t="s">
        <v>629</v>
      </c>
      <c r="H1" s="891"/>
      <c r="I1" s="897" t="s">
        <v>628</v>
      </c>
      <c r="J1" s="891"/>
      <c r="K1" s="903" t="s">
        <v>50</v>
      </c>
      <c r="L1" s="892"/>
      <c r="M1" s="895" t="s">
        <v>567</v>
      </c>
      <c r="O1" s="894" t="s">
        <v>630</v>
      </c>
      <c r="Q1" t="s">
        <v>51</v>
      </c>
      <c r="R1" t="s">
        <v>564</v>
      </c>
    </row>
    <row r="2" spans="1:18" x14ac:dyDescent="0.25">
      <c r="A2" s="894" t="s">
        <v>52</v>
      </c>
      <c r="C2" s="896" t="s">
        <v>441</v>
      </c>
      <c r="D2" s="885"/>
      <c r="E2" s="896" t="s">
        <v>575</v>
      </c>
      <c r="F2" s="893"/>
      <c r="G2" s="898">
        <v>198098</v>
      </c>
      <c r="H2" s="890"/>
      <c r="I2" s="899">
        <v>199670</v>
      </c>
      <c r="J2" s="901"/>
      <c r="K2" s="904" t="s">
        <v>53</v>
      </c>
      <c r="L2" s="113"/>
      <c r="M2" s="904" t="s">
        <v>53</v>
      </c>
      <c r="O2" s="894" t="s">
        <v>54</v>
      </c>
      <c r="Q2" s="881" t="s">
        <v>537</v>
      </c>
      <c r="R2" s="881" t="s">
        <v>538</v>
      </c>
    </row>
    <row r="3" spans="1:18" x14ac:dyDescent="0.25">
      <c r="A3" s="894" t="s">
        <v>55</v>
      </c>
      <c r="C3" s="896" t="s">
        <v>442</v>
      </c>
      <c r="D3" s="885"/>
      <c r="E3" s="896" t="s">
        <v>621</v>
      </c>
      <c r="F3" s="893"/>
      <c r="G3" s="898">
        <v>198326</v>
      </c>
      <c r="H3" s="890"/>
      <c r="I3" s="899">
        <v>199922</v>
      </c>
      <c r="J3" s="901"/>
      <c r="K3" s="904" t="s">
        <v>53</v>
      </c>
      <c r="L3" s="113"/>
      <c r="M3" s="904" t="s">
        <v>56</v>
      </c>
      <c r="O3" s="894" t="s">
        <v>57</v>
      </c>
      <c r="Q3" s="881" t="s">
        <v>539</v>
      </c>
      <c r="R3" s="881" t="s">
        <v>538</v>
      </c>
    </row>
    <row r="4" spans="1:18" x14ac:dyDescent="0.25">
      <c r="A4" s="894" t="s">
        <v>58</v>
      </c>
      <c r="C4" s="896" t="s">
        <v>443</v>
      </c>
      <c r="D4" s="885"/>
      <c r="E4" s="896" t="s">
        <v>585</v>
      </c>
      <c r="F4" s="893"/>
      <c r="G4" s="898">
        <v>198468</v>
      </c>
      <c r="H4" s="890"/>
      <c r="I4" s="899">
        <v>200043</v>
      </c>
      <c r="J4" s="901"/>
      <c r="K4" s="904" t="s">
        <v>59</v>
      </c>
      <c r="L4" s="113"/>
      <c r="M4" s="904" t="s">
        <v>60</v>
      </c>
      <c r="Q4" s="881" t="s">
        <v>540</v>
      </c>
      <c r="R4" s="881" t="s">
        <v>538</v>
      </c>
    </row>
    <row r="5" spans="1:18" x14ac:dyDescent="0.25">
      <c r="A5" s="894" t="s">
        <v>61</v>
      </c>
      <c r="C5" s="896" t="s">
        <v>64</v>
      </c>
      <c r="D5" s="885"/>
      <c r="E5" s="896" t="s">
        <v>578</v>
      </c>
      <c r="F5" s="893"/>
      <c r="G5" s="898">
        <v>221636</v>
      </c>
      <c r="H5" s="890"/>
      <c r="I5" s="900">
        <v>223040</v>
      </c>
      <c r="J5" s="902"/>
      <c r="K5" s="904" t="s">
        <v>56</v>
      </c>
      <c r="L5" s="113"/>
      <c r="M5" s="904" t="s">
        <v>62</v>
      </c>
      <c r="Q5" s="881" t="s">
        <v>541</v>
      </c>
      <c r="R5" s="881" t="s">
        <v>542</v>
      </c>
    </row>
    <row r="6" spans="1:18" x14ac:dyDescent="0.25">
      <c r="A6" s="894" t="s">
        <v>66</v>
      </c>
      <c r="C6" s="896" t="s">
        <v>67</v>
      </c>
      <c r="D6" s="885"/>
      <c r="E6" s="896" t="s">
        <v>587</v>
      </c>
      <c r="F6" s="893"/>
      <c r="G6" s="898">
        <v>245828</v>
      </c>
      <c r="H6" s="890"/>
      <c r="I6" s="899">
        <v>246928</v>
      </c>
      <c r="J6" s="901"/>
      <c r="K6" s="904" t="s">
        <v>65</v>
      </c>
      <c r="L6" s="113"/>
      <c r="M6" s="904" t="s">
        <v>59</v>
      </c>
      <c r="Q6" s="881" t="s">
        <v>543</v>
      </c>
      <c r="R6" s="881" t="s">
        <v>542</v>
      </c>
    </row>
    <row r="7" spans="1:18" x14ac:dyDescent="0.25">
      <c r="A7" s="894" t="s">
        <v>70</v>
      </c>
      <c r="C7" s="896" t="s">
        <v>71</v>
      </c>
      <c r="D7" s="885"/>
      <c r="E7" s="896" t="s">
        <v>581</v>
      </c>
      <c r="F7" s="893"/>
      <c r="G7" s="898">
        <v>326788</v>
      </c>
      <c r="H7" s="890"/>
      <c r="I7" s="900">
        <v>277145</v>
      </c>
      <c r="J7" s="902"/>
      <c r="K7" s="904" t="s">
        <v>68</v>
      </c>
      <c r="L7" s="113"/>
      <c r="M7" s="904" t="s">
        <v>69</v>
      </c>
      <c r="Q7" s="881" t="s">
        <v>544</v>
      </c>
      <c r="R7" s="881" t="s">
        <v>542</v>
      </c>
    </row>
    <row r="8" spans="1:18" x14ac:dyDescent="0.25">
      <c r="C8" s="896" t="s">
        <v>73</v>
      </c>
      <c r="D8" s="885"/>
      <c r="E8" s="896" t="s">
        <v>590</v>
      </c>
      <c r="F8" s="893"/>
      <c r="G8" s="898">
        <v>376171</v>
      </c>
      <c r="H8" s="890"/>
      <c r="I8" s="899">
        <v>328058</v>
      </c>
      <c r="J8" s="901"/>
      <c r="K8" s="904" t="s">
        <v>72</v>
      </c>
      <c r="L8" s="113"/>
      <c r="M8" s="904" t="s">
        <v>72</v>
      </c>
      <c r="Q8" s="881" t="s">
        <v>545</v>
      </c>
      <c r="R8" s="881" t="s">
        <v>542</v>
      </c>
    </row>
    <row r="9" spans="1:18" x14ac:dyDescent="0.25">
      <c r="C9" s="896" t="s">
        <v>75</v>
      </c>
      <c r="D9" s="885"/>
      <c r="E9" s="896" t="s">
        <v>593</v>
      </c>
      <c r="F9" s="893"/>
      <c r="G9" s="898">
        <v>401646</v>
      </c>
      <c r="H9" s="890"/>
      <c r="I9" s="899">
        <v>377448</v>
      </c>
      <c r="J9" s="901"/>
      <c r="K9" s="904" t="s">
        <v>69</v>
      </c>
      <c r="L9" s="113"/>
      <c r="M9" s="904" t="s">
        <v>74</v>
      </c>
      <c r="Q9" s="881" t="s">
        <v>546</v>
      </c>
      <c r="R9" s="881" t="s">
        <v>547</v>
      </c>
    </row>
    <row r="10" spans="1:18" x14ac:dyDescent="0.25">
      <c r="C10" s="896" t="s">
        <v>77</v>
      </c>
      <c r="D10" s="885"/>
      <c r="E10" s="896" t="s">
        <v>614</v>
      </c>
      <c r="F10" s="893"/>
      <c r="G10" s="898">
        <v>401676</v>
      </c>
      <c r="H10" s="890"/>
      <c r="I10" s="899">
        <v>403887</v>
      </c>
      <c r="J10" s="901"/>
      <c r="K10" s="904" t="s">
        <v>68</v>
      </c>
      <c r="L10" s="113"/>
      <c r="M10" s="904" t="s">
        <v>68</v>
      </c>
      <c r="Q10" s="881" t="s">
        <v>548</v>
      </c>
      <c r="R10" s="881" t="s">
        <v>547</v>
      </c>
    </row>
    <row r="11" spans="1:18" x14ac:dyDescent="0.25">
      <c r="A11" s="894" t="s">
        <v>76</v>
      </c>
      <c r="C11" s="896" t="s">
        <v>78</v>
      </c>
      <c r="D11" s="885"/>
      <c r="E11" s="896" t="s">
        <v>583</v>
      </c>
      <c r="F11" s="893"/>
      <c r="G11" s="898">
        <v>404250</v>
      </c>
      <c r="H11" s="890"/>
      <c r="I11" s="899">
        <v>404653</v>
      </c>
      <c r="J11" s="901"/>
      <c r="K11" s="904" t="s">
        <v>62</v>
      </c>
      <c r="L11" s="113"/>
      <c r="M11" s="904" t="s">
        <v>65</v>
      </c>
      <c r="Q11" s="881" t="s">
        <v>549</v>
      </c>
      <c r="R11" s="881" t="s">
        <v>547</v>
      </c>
    </row>
    <row r="12" spans="1:18" x14ac:dyDescent="0.25">
      <c r="A12" s="894" t="s">
        <v>52</v>
      </c>
      <c r="C12" s="896" t="s">
        <v>444</v>
      </c>
      <c r="D12" s="885"/>
      <c r="E12" s="896" t="s">
        <v>608</v>
      </c>
      <c r="F12" s="893"/>
      <c r="G12" s="898">
        <v>419474</v>
      </c>
      <c r="H12" s="890"/>
      <c r="I12" s="900">
        <v>424298</v>
      </c>
      <c r="J12" s="902"/>
      <c r="K12" s="904" t="s">
        <v>60</v>
      </c>
      <c r="L12" s="113"/>
      <c r="Q12" s="881" t="s">
        <v>550</v>
      </c>
      <c r="R12" s="881" t="s">
        <v>547</v>
      </c>
    </row>
    <row r="13" spans="1:18" x14ac:dyDescent="0.25">
      <c r="A13" s="894" t="s">
        <v>55</v>
      </c>
      <c r="C13" s="896" t="s">
        <v>448</v>
      </c>
      <c r="D13" s="885"/>
      <c r="E13" s="896" t="s">
        <v>601</v>
      </c>
      <c r="F13" s="893"/>
      <c r="G13" s="898">
        <v>454925</v>
      </c>
      <c r="H13" s="890"/>
      <c r="I13" s="899">
        <v>456732</v>
      </c>
      <c r="J13" s="901"/>
      <c r="K13" s="904" t="s">
        <v>69</v>
      </c>
      <c r="L13" s="113"/>
      <c r="Q13" s="881" t="s">
        <v>551</v>
      </c>
      <c r="R13" s="881" t="s">
        <v>547</v>
      </c>
    </row>
    <row r="14" spans="1:18" x14ac:dyDescent="0.25">
      <c r="A14" s="894" t="s">
        <v>58</v>
      </c>
      <c r="C14" s="896" t="s">
        <v>446</v>
      </c>
      <c r="D14" s="885"/>
      <c r="E14" s="896" t="s">
        <v>595</v>
      </c>
      <c r="F14" s="893"/>
      <c r="G14" s="898">
        <v>466790</v>
      </c>
      <c r="H14" s="890"/>
      <c r="I14" s="899">
        <v>468734</v>
      </c>
      <c r="J14" s="901"/>
      <c r="K14" s="904" t="s">
        <v>68</v>
      </c>
      <c r="L14" s="113"/>
      <c r="Q14" s="881" t="s">
        <v>552</v>
      </c>
      <c r="R14" s="881" t="s">
        <v>547</v>
      </c>
    </row>
    <row r="15" spans="1:18" x14ac:dyDescent="0.25">
      <c r="A15" s="894" t="s">
        <v>61</v>
      </c>
      <c r="C15" s="896" t="s">
        <v>79</v>
      </c>
      <c r="D15" s="885"/>
      <c r="E15" s="896" t="s">
        <v>617</v>
      </c>
      <c r="F15" s="893"/>
      <c r="G15" s="898">
        <v>581665</v>
      </c>
      <c r="H15" s="890"/>
      <c r="I15" s="899">
        <v>588337</v>
      </c>
      <c r="J15" s="901"/>
      <c r="K15" s="904" t="s">
        <v>74</v>
      </c>
      <c r="L15" s="113"/>
      <c r="Q15" s="881" t="s">
        <v>553</v>
      </c>
      <c r="R15" s="881" t="s">
        <v>547</v>
      </c>
    </row>
    <row r="16" spans="1:18" x14ac:dyDescent="0.25">
      <c r="A16" s="894" t="s">
        <v>63</v>
      </c>
      <c r="C16" s="896" t="s">
        <v>445</v>
      </c>
      <c r="D16" s="885"/>
      <c r="E16" s="896" t="s">
        <v>603</v>
      </c>
      <c r="F16" s="893"/>
      <c r="G16" s="898">
        <v>594200</v>
      </c>
      <c r="H16" s="890"/>
      <c r="I16" s="899">
        <v>599171</v>
      </c>
      <c r="J16" s="901"/>
      <c r="K16" s="904" t="s">
        <v>80</v>
      </c>
      <c r="L16" s="113"/>
      <c r="Q16" s="881" t="s">
        <v>554</v>
      </c>
      <c r="R16" s="881" t="s">
        <v>547</v>
      </c>
    </row>
    <row r="17" spans="1:18" x14ac:dyDescent="0.25">
      <c r="A17" s="894" t="s">
        <v>66</v>
      </c>
      <c r="C17" s="896" t="s">
        <v>81</v>
      </c>
      <c r="D17" s="885"/>
      <c r="E17" s="896" t="s">
        <v>605</v>
      </c>
      <c r="F17" s="893"/>
      <c r="G17" s="898">
        <v>618484</v>
      </c>
      <c r="H17" s="890"/>
      <c r="I17" s="899">
        <v>623311</v>
      </c>
      <c r="J17" s="901"/>
      <c r="K17" s="904" t="s">
        <v>65</v>
      </c>
      <c r="L17" s="113"/>
      <c r="Q17" s="881" t="s">
        <v>555</v>
      </c>
      <c r="R17" s="881" t="s">
        <v>547</v>
      </c>
    </row>
    <row r="18" spans="1:18" x14ac:dyDescent="0.25">
      <c r="A18" s="894" t="s">
        <v>70</v>
      </c>
      <c r="C18" s="896" t="s">
        <v>82</v>
      </c>
      <c r="D18" s="885"/>
      <c r="E18" s="896" t="s">
        <v>610</v>
      </c>
      <c r="F18" s="893"/>
      <c r="G18" s="898">
        <v>739683</v>
      </c>
      <c r="H18" s="890"/>
      <c r="I18" s="900">
        <v>745421</v>
      </c>
      <c r="J18" s="902"/>
      <c r="K18" s="904" t="s">
        <v>74</v>
      </c>
      <c r="L18" s="113"/>
      <c r="Q18" s="881" t="s">
        <v>556</v>
      </c>
      <c r="R18" s="881" t="s">
        <v>547</v>
      </c>
    </row>
    <row r="19" spans="1:18" x14ac:dyDescent="0.25">
      <c r="C19" s="896" t="s">
        <v>447</v>
      </c>
      <c r="D19" s="885"/>
      <c r="E19" s="896" t="s">
        <v>612</v>
      </c>
      <c r="F19" s="893"/>
      <c r="G19" s="898">
        <v>945199</v>
      </c>
      <c r="H19" s="890"/>
      <c r="I19" s="899">
        <v>956023</v>
      </c>
      <c r="J19" s="901"/>
      <c r="K19" s="904" t="s">
        <v>69</v>
      </c>
      <c r="L19" s="113"/>
      <c r="Q19" s="881" t="s">
        <v>557</v>
      </c>
      <c r="R19" s="881" t="s">
        <v>547</v>
      </c>
    </row>
    <row r="20" spans="1:18" x14ac:dyDescent="0.25">
      <c r="C20" s="896" t="s">
        <v>83</v>
      </c>
      <c r="D20" s="885"/>
      <c r="E20" s="896" t="s">
        <v>619</v>
      </c>
      <c r="F20" s="893"/>
      <c r="G20" s="898">
        <v>1444844</v>
      </c>
      <c r="H20" s="890"/>
      <c r="I20" s="899">
        <v>1179032</v>
      </c>
      <c r="J20" s="901"/>
      <c r="K20" s="904" t="s">
        <v>72</v>
      </c>
      <c r="L20" s="113"/>
      <c r="Q20" s="881" t="s">
        <v>558</v>
      </c>
      <c r="R20" s="881" t="s">
        <v>547</v>
      </c>
    </row>
    <row r="21" spans="1:18" x14ac:dyDescent="0.25">
      <c r="E21" s="896" t="s">
        <v>598</v>
      </c>
      <c r="G21" s="34"/>
      <c r="H21" s="34"/>
      <c r="I21" s="899">
        <v>1455586</v>
      </c>
      <c r="J21" s="901"/>
      <c r="K21" s="904" t="s">
        <v>56</v>
      </c>
      <c r="L21" s="113"/>
      <c r="Q21" s="881" t="s">
        <v>559</v>
      </c>
      <c r="R21" s="881" t="s">
        <v>547</v>
      </c>
    </row>
    <row r="22" spans="1:18" x14ac:dyDescent="0.25">
      <c r="G22" s="34"/>
      <c r="H22" s="34"/>
      <c r="I22" s="34"/>
      <c r="J22" s="34"/>
      <c r="Q22" s="881" t="s">
        <v>560</v>
      </c>
      <c r="R22" s="881" t="s">
        <v>547</v>
      </c>
    </row>
    <row r="23" spans="1:18" x14ac:dyDescent="0.25">
      <c r="G23" s="34"/>
      <c r="H23" s="34"/>
      <c r="I23" s="34"/>
      <c r="J23" s="34"/>
      <c r="Q23" s="881" t="s">
        <v>561</v>
      </c>
      <c r="R23" s="881" t="s">
        <v>562</v>
      </c>
    </row>
    <row r="24" spans="1:18" x14ac:dyDescent="0.25">
      <c r="G24" s="905"/>
      <c r="H24" s="905"/>
      <c r="I24" s="905"/>
      <c r="J24" s="905"/>
      <c r="K24" s="113"/>
      <c r="L24" s="113"/>
      <c r="Q24" s="881" t="s">
        <v>563</v>
      </c>
      <c r="R24" s="881" t="s">
        <v>562</v>
      </c>
    </row>
    <row r="25" spans="1:18" x14ac:dyDescent="0.25">
      <c r="G25" s="905"/>
      <c r="H25" s="905"/>
      <c r="I25" s="905"/>
      <c r="J25" s="905"/>
      <c r="K25" s="113"/>
      <c r="L25" s="113"/>
    </row>
    <row r="26" spans="1:18" x14ac:dyDescent="0.25">
      <c r="G26" s="905"/>
      <c r="H26" s="905"/>
      <c r="I26" s="905"/>
      <c r="J26" s="905"/>
      <c r="K26" s="113"/>
      <c r="L26" s="113"/>
    </row>
  </sheetData>
  <sortState xmlns:xlrd2="http://schemas.microsoft.com/office/spreadsheetml/2017/richdata2" ref="C3:C20">
    <sortCondition ref="C3:C20"/>
  </sortState>
  <conditionalFormatting sqref="G2:J20">
    <cfRule type="expression" dxfId="1" priority="1">
      <formula>#REF!&lt;0</formula>
    </cfRule>
    <cfRule type="cellIs" dxfId="0" priority="2" operator="lessThan">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INSTRUCTIONS</vt:lpstr>
      <vt:lpstr>PART 1 - AGENCY Component</vt:lpstr>
      <vt:lpstr>PART 2 - PROJECT Component</vt:lpstr>
      <vt:lpstr>ATTACHMENTS</vt:lpstr>
      <vt:lpstr>Directions for Part 2</vt:lpstr>
      <vt:lpstr>Scoring Rubric</vt:lpstr>
      <vt:lpstr>SCORING Summary</vt:lpstr>
      <vt:lpstr>RESPONSE Summary</vt:lpstr>
      <vt:lpstr>Lists</vt:lpstr>
      <vt:lpstr>Project 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Ergas, Jamie</dc:creator>
  <cp:lastModifiedBy>Knippler, Stephen</cp:lastModifiedBy>
  <cp:lastPrinted>2022-04-08T17:18:10Z</cp:lastPrinted>
  <dcterms:created xsi:type="dcterms:W3CDTF">2019-02-08T15:16:32Z</dcterms:created>
  <dcterms:modified xsi:type="dcterms:W3CDTF">2023-06-21T18:46:18Z</dcterms:modified>
</cp:coreProperties>
</file>