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FY_2020_Adopted_Budget\Overview\"/>
    </mc:Choice>
  </mc:AlternateContent>
  <bookViews>
    <workbookView xWindow="0" yWindow="0" windowWidth="28800" windowHeight="12435"/>
  </bookViews>
  <sheets>
    <sheet name="Approp Rev by Fund (2)" sheetId="2" r:id="rId1"/>
  </sheets>
  <definedNames>
    <definedName name="_xlnm.Print_Area" localSheetId="0">'Approp Rev by Fund (2)'!$A$1:$H$136</definedName>
    <definedName name="_xlnm.Print_Titles" localSheetId="0">'Approp Rev by Fund (2)'!$1:$5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6" i="2" l="1"/>
  <c r="C106" i="2"/>
  <c r="G101" i="2"/>
  <c r="H101" i="2" s="1"/>
  <c r="G102" i="2"/>
  <c r="H102" i="2" s="1"/>
  <c r="G103" i="2"/>
  <c r="H103" i="2" s="1"/>
  <c r="B88" i="2"/>
  <c r="F88" i="2"/>
  <c r="C88" i="2"/>
  <c r="G87" i="2"/>
  <c r="H87" i="2" s="1"/>
  <c r="C67" i="2"/>
  <c r="G43" i="2"/>
  <c r="H43" i="2" s="1"/>
  <c r="G45" i="2"/>
  <c r="H45" i="2" s="1"/>
  <c r="G48" i="2"/>
  <c r="H48" i="2" s="1"/>
  <c r="G54" i="2"/>
  <c r="H54" i="2" s="1"/>
  <c r="G56" i="2"/>
  <c r="H56" i="2" s="1"/>
  <c r="G57" i="2"/>
  <c r="H57" i="2" s="1"/>
  <c r="G61" i="2"/>
  <c r="H61" i="2" s="1"/>
  <c r="G63" i="2"/>
  <c r="H63" i="2" s="1"/>
  <c r="G65" i="2"/>
  <c r="H65" i="2" s="1"/>
  <c r="G19" i="2"/>
  <c r="H19" i="2" s="1"/>
  <c r="D33" i="2"/>
  <c r="G27" i="2"/>
  <c r="H27" i="2" s="1"/>
  <c r="G29" i="2"/>
  <c r="H29" i="2" s="1"/>
  <c r="G32" i="2"/>
  <c r="H32" i="2" s="1"/>
  <c r="C13" i="2"/>
  <c r="G10" i="2"/>
  <c r="H10" i="2" s="1"/>
  <c r="G12" i="2"/>
  <c r="H12" i="2" s="1"/>
  <c r="G112" i="2"/>
  <c r="H112" i="2" s="1"/>
  <c r="G104" i="2"/>
  <c r="H104" i="2" s="1"/>
  <c r="G100" i="2"/>
  <c r="H100" i="2" s="1"/>
  <c r="F97" i="2"/>
  <c r="B97" i="2"/>
  <c r="G96" i="2"/>
  <c r="H96" i="2" s="1"/>
  <c r="G95" i="2"/>
  <c r="H95" i="2" s="1"/>
  <c r="E97" i="2"/>
  <c r="D97" i="2"/>
  <c r="C97" i="2"/>
  <c r="F82" i="2"/>
  <c r="G81" i="2"/>
  <c r="H81" i="2" s="1"/>
  <c r="G80" i="2"/>
  <c r="H80" i="2" s="1"/>
  <c r="G79" i="2"/>
  <c r="H79" i="2" s="1"/>
  <c r="C82" i="2"/>
  <c r="C116" i="2" s="1"/>
  <c r="G77" i="2"/>
  <c r="H77" i="2" s="1"/>
  <c r="D82" i="2"/>
  <c r="D116" i="2" s="1"/>
  <c r="G75" i="2"/>
  <c r="H75" i="2" s="1"/>
  <c r="G53" i="2"/>
  <c r="H53" i="2" s="1"/>
  <c r="G51" i="2"/>
  <c r="H51" i="2" s="1"/>
  <c r="G50" i="2"/>
  <c r="H50" i="2" s="1"/>
  <c r="G46" i="2"/>
  <c r="H46" i="2" s="1"/>
  <c r="G42" i="2"/>
  <c r="H42" i="2" s="1"/>
  <c r="G40" i="2"/>
  <c r="H40" i="2" s="1"/>
  <c r="G38" i="2"/>
  <c r="H38" i="2" s="1"/>
  <c r="G24" i="2"/>
  <c r="H24" i="2" s="1"/>
  <c r="C33" i="2"/>
  <c r="G20" i="2"/>
  <c r="H20" i="2" s="1"/>
  <c r="B13" i="2"/>
  <c r="C108" i="2" l="1"/>
  <c r="B108" i="2"/>
  <c r="D88" i="2"/>
  <c r="G88" i="2" s="1"/>
  <c r="H88" i="2" s="1"/>
  <c r="G85" i="2"/>
  <c r="H85" i="2" s="1"/>
  <c r="C90" i="2"/>
  <c r="G66" i="2"/>
  <c r="H66" i="2" s="1"/>
  <c r="G37" i="2"/>
  <c r="H37" i="2" s="1"/>
  <c r="D67" i="2"/>
  <c r="G59" i="2"/>
  <c r="H59" i="2" s="1"/>
  <c r="G22" i="2"/>
  <c r="H22" i="2" s="1"/>
  <c r="G30" i="2"/>
  <c r="H30" i="2" s="1"/>
  <c r="G25" i="2"/>
  <c r="H25" i="2" s="1"/>
  <c r="F13" i="2"/>
  <c r="D13" i="2"/>
  <c r="C69" i="2"/>
  <c r="G82" i="2"/>
  <c r="H82" i="2" s="1"/>
  <c r="F116" i="2"/>
  <c r="G52" i="2"/>
  <c r="H52" i="2" s="1"/>
  <c r="G41" i="2"/>
  <c r="H41" i="2" s="1"/>
  <c r="G58" i="2"/>
  <c r="H58" i="2" s="1"/>
  <c r="G60" i="2"/>
  <c r="H60" i="2" s="1"/>
  <c r="E82" i="2"/>
  <c r="D106" i="2"/>
  <c r="D108" i="2" s="1"/>
  <c r="F33" i="2"/>
  <c r="G21" i="2"/>
  <c r="H21" i="2" s="1"/>
  <c r="G23" i="2"/>
  <c r="H23" i="2" s="1"/>
  <c r="B67" i="2"/>
  <c r="G49" i="2"/>
  <c r="H49" i="2" s="1"/>
  <c r="E106" i="2"/>
  <c r="G44" i="2"/>
  <c r="H44" i="2" s="1"/>
  <c r="G31" i="2"/>
  <c r="H31" i="2" s="1"/>
  <c r="F90" i="2"/>
  <c r="E13" i="2"/>
  <c r="G28" i="2"/>
  <c r="H28" i="2" s="1"/>
  <c r="G97" i="2"/>
  <c r="H97" i="2" s="1"/>
  <c r="B33" i="2"/>
  <c r="F67" i="2"/>
  <c r="G36" i="2"/>
  <c r="H36" i="2" s="1"/>
  <c r="E67" i="2"/>
  <c r="B82" i="2"/>
  <c r="B116" i="2" s="1"/>
  <c r="G78" i="2"/>
  <c r="H78" i="2" s="1"/>
  <c r="G86" i="2"/>
  <c r="H86" i="2" s="1"/>
  <c r="G11" i="2"/>
  <c r="H11" i="2" s="1"/>
  <c r="G16" i="2"/>
  <c r="H16" i="2" s="1"/>
  <c r="G26" i="2"/>
  <c r="H26" i="2" s="1"/>
  <c r="E33" i="2"/>
  <c r="G39" i="2"/>
  <c r="H39" i="2" s="1"/>
  <c r="G47" i="2"/>
  <c r="H47" i="2" s="1"/>
  <c r="G55" i="2"/>
  <c r="H55" i="2" s="1"/>
  <c r="G64" i="2"/>
  <c r="H64" i="2" s="1"/>
  <c r="G76" i="2"/>
  <c r="H76" i="2" s="1"/>
  <c r="E88" i="2"/>
  <c r="G105" i="2"/>
  <c r="H105" i="2" s="1"/>
  <c r="F106" i="2"/>
  <c r="G9" i="2"/>
  <c r="H9" i="2" s="1"/>
  <c r="G13" i="2" l="1"/>
  <c r="H13" i="2" s="1"/>
  <c r="D90" i="2"/>
  <c r="D69" i="2"/>
  <c r="D110" i="2" s="1"/>
  <c r="D114" i="2" s="1"/>
  <c r="D118" i="2" s="1"/>
  <c r="C110" i="2"/>
  <c r="C114" i="2" s="1"/>
  <c r="C118" i="2" s="1"/>
  <c r="B90" i="2"/>
  <c r="E108" i="2"/>
  <c r="E90" i="2"/>
  <c r="G90" i="2"/>
  <c r="H90" i="2" s="1"/>
  <c r="G116" i="2"/>
  <c r="H116" i="2" s="1"/>
  <c r="G106" i="2"/>
  <c r="H106" i="2" s="1"/>
  <c r="F108" i="2"/>
  <c r="E116" i="2"/>
  <c r="F69" i="2"/>
  <c r="G67" i="2"/>
  <c r="H67" i="2" s="1"/>
  <c r="G33" i="2"/>
  <c r="H33" i="2" s="1"/>
  <c r="E69" i="2"/>
  <c r="B69" i="2"/>
  <c r="B110" i="2" l="1"/>
  <c r="B114" i="2" s="1"/>
  <c r="B118" i="2" s="1"/>
  <c r="E110" i="2"/>
  <c r="G69" i="2"/>
  <c r="H69" i="2" s="1"/>
  <c r="G108" i="2"/>
  <c r="H108" i="2" s="1"/>
  <c r="F110" i="2"/>
  <c r="E114" i="2" l="1"/>
  <c r="F114" i="2"/>
  <c r="G110" i="2"/>
  <c r="H110" i="2" s="1"/>
  <c r="E118" i="2" l="1"/>
  <c r="G114" i="2"/>
  <c r="H114" i="2" s="1"/>
  <c r="F118" i="2"/>
  <c r="G118" i="2" l="1"/>
  <c r="H118" i="2" s="1"/>
</calcChain>
</file>

<file path=xl/comments1.xml><?xml version="1.0" encoding="utf-8"?>
<comments xmlns="http://schemas.openxmlformats.org/spreadsheetml/2006/main">
  <authors>
    <author>rclibrary</author>
  </authors>
  <commentList>
    <comment ref="A112" authorId="0" shapeId="0">
      <text>
        <r>
          <rPr>
            <b/>
            <sz val="8"/>
            <color indexed="81"/>
            <rFont val="Tahoma"/>
            <family val="2"/>
          </rPr>
          <t>rclibrary:</t>
        </r>
        <r>
          <rPr>
            <sz val="8"/>
            <color indexed="81"/>
            <rFont val="Tahoma"/>
            <family val="2"/>
          </rPr>
          <t xml:space="preserve">
This number can be found on the Summary Appropriated Funds Changes in Fund Balance schedule. See the bottom of the spreadsheet for Actual and Revised numbers. Refer to the prior year Adopted volume for the CY Adopted number and the Advertised and Adopted version of the schedules. </t>
        </r>
      </text>
    </comment>
  </commentList>
</comments>
</file>

<file path=xl/sharedStrings.xml><?xml version="1.0" encoding="utf-8"?>
<sst xmlns="http://schemas.openxmlformats.org/spreadsheetml/2006/main" count="104" uniqueCount="104">
  <si>
    <t>FY 2020 ADOPTED REVENUE AND RECEIPTS BY FUND</t>
  </si>
  <si>
    <t>SUMMARY OF APPROPRIATED FUNDS</t>
  </si>
  <si>
    <t>Fund</t>
  </si>
  <si>
    <r>
      <t xml:space="preserve">FY 2018
Actual </t>
    </r>
    <r>
      <rPr>
        <b/>
        <vertAlign val="superscript"/>
        <sz val="8"/>
        <rFont val="Arial Narrow"/>
        <family val="2"/>
      </rPr>
      <t>1</t>
    </r>
  </si>
  <si>
    <r>
      <t xml:space="preserve">FY 2019
Adopted
Budget Plan </t>
    </r>
    <r>
      <rPr>
        <b/>
        <vertAlign val="superscript"/>
        <sz val="8"/>
        <rFont val="Arial Narrow"/>
        <family val="2"/>
      </rPr>
      <t>2</t>
    </r>
  </si>
  <si>
    <t>FY 2019
Revised
Budget Plan</t>
  </si>
  <si>
    <r>
      <t xml:space="preserve">FY 2020
Advertised
Budget Plan </t>
    </r>
    <r>
      <rPr>
        <b/>
        <vertAlign val="superscript"/>
        <sz val="8"/>
        <rFont val="Arial Narrow"/>
        <family val="2"/>
      </rPr>
      <t>3</t>
    </r>
  </si>
  <si>
    <r>
      <t>FY 2020
Adopted
Budget Plan</t>
    </r>
    <r>
      <rPr>
        <b/>
        <vertAlign val="superscript"/>
        <sz val="8"/>
        <rFont val="Arial Narrow"/>
        <family val="2"/>
      </rPr>
      <t xml:space="preserve"> 4</t>
    </r>
  </si>
  <si>
    <t>Increase/
(Decrease)
Over Revised</t>
  </si>
  <si>
    <t>%
Increase/
(Decrease)
Over Revised</t>
  </si>
  <si>
    <t>GOVERNMENTAL FUNDS</t>
  </si>
  <si>
    <t>General Fund Group</t>
  </si>
  <si>
    <t>Total General Fund Group</t>
  </si>
  <si>
    <t>Debt Service Funds</t>
  </si>
  <si>
    <t>Capital Project Funds</t>
  </si>
  <si>
    <t>Total Capital Project Funds</t>
  </si>
  <si>
    <t>Special Revenue Funds</t>
  </si>
  <si>
    <t>Special Revenue Funds (Cont.)</t>
  </si>
  <si>
    <t>Total Special Revenue Funds</t>
  </si>
  <si>
    <t>TOTAL GOVERNMENTAL FUNDS</t>
  </si>
  <si>
    <t>PROPRIETARY FUNDS</t>
  </si>
  <si>
    <t>Internal Service Funds</t>
  </si>
  <si>
    <t>Total Internal Service Funds</t>
  </si>
  <si>
    <t>Enterprise Funds</t>
  </si>
  <si>
    <t xml:space="preserve"> Total Enterprise Funds</t>
  </si>
  <si>
    <t>TOTAL PROPRIETARY FUNDS</t>
  </si>
  <si>
    <t>FIDUCIARY FUNDS</t>
  </si>
  <si>
    <t>Custodial Funds</t>
  </si>
  <si>
    <t>Total Custodial Funds</t>
  </si>
  <si>
    <t>Trust Funds</t>
  </si>
  <si>
    <t>Total Trust Funds</t>
  </si>
  <si>
    <t>TOTAL FIDUCIARY FUNDS</t>
  </si>
  <si>
    <t>TOTAL APPROPRIATED FUNDS</t>
  </si>
  <si>
    <t>Appropriated From (Added to) Surplus</t>
  </si>
  <si>
    <t>TOTAL AVAILABLE</t>
  </si>
  <si>
    <t>Less: Internal Service Funds</t>
  </si>
  <si>
    <t>NET AVAILABLE</t>
  </si>
  <si>
    <t>10001 General Fund</t>
  </si>
  <si>
    <t>10010 Revenue Stabilization</t>
  </si>
  <si>
    <t>10030 Contributory Fund</t>
  </si>
  <si>
    <t>10040 Information Technology</t>
  </si>
  <si>
    <t>20000 Consolidated Debt Service</t>
  </si>
  <si>
    <t>30000 Metro Operations and Construction</t>
  </si>
  <si>
    <t>30010 General Construction and Contributions</t>
  </si>
  <si>
    <t>30020 Infrastructure Replacement and Upgrades</t>
  </si>
  <si>
    <t>30030 Library Construction</t>
  </si>
  <si>
    <t>30040 Contributed Roadway Improvements</t>
  </si>
  <si>
    <t>30050 Transportation Improvements</t>
  </si>
  <si>
    <t>30060 Pedestrian Walkway Improvements</t>
  </si>
  <si>
    <t>30070 Public Safety Construction</t>
  </si>
  <si>
    <t>30080 Commercial Revitalization Program</t>
  </si>
  <si>
    <t>30090 Pro Rata Share Drainage Construction</t>
  </si>
  <si>
    <t>30300 The Penny for Affordable Housing Fund</t>
  </si>
  <si>
    <t>30310 Housing Assistance Program</t>
  </si>
  <si>
    <t>30400 Park Authority Bond Construction</t>
  </si>
  <si>
    <t>S31000 Public School Construction</t>
  </si>
  <si>
    <t>40000 County Transit Systems</t>
  </si>
  <si>
    <t>40010 County and Regional Transportation Projects</t>
  </si>
  <si>
    <t>40030 Cable Communications</t>
  </si>
  <si>
    <t>40040 Fairfax-Falls Church Community Services Board</t>
  </si>
  <si>
    <t>40050 Reston Community Center</t>
  </si>
  <si>
    <t>40060 McLean Community Center</t>
  </si>
  <si>
    <t>40070 Burgundy Village Community Center</t>
  </si>
  <si>
    <t>40080 Integrated Pest Management Program</t>
  </si>
  <si>
    <t>40090 E-911</t>
  </si>
  <si>
    <t>40100 Stormwater Services</t>
  </si>
  <si>
    <t>40110 Dulles Rail Phase I Transportation Improvement District</t>
  </si>
  <si>
    <t>40120 Dulles Rail Phase II Transportation Improvement District</t>
  </si>
  <si>
    <t>40125 Metrorail Parking System Pledged Revenues</t>
  </si>
  <si>
    <t>40130 Leaf Collection</t>
  </si>
  <si>
    <t>40140 Refuse Collection and Recycling Operations</t>
  </si>
  <si>
    <t>40150 Refuse Disposal</t>
  </si>
  <si>
    <t>40160 Energy Resource Recovery (ERR) Facility</t>
  </si>
  <si>
    <t>40170 I-95 Refuse Disposal</t>
  </si>
  <si>
    <t>40180 Tysons Service District</t>
  </si>
  <si>
    <t>40190 Reston Service District</t>
  </si>
  <si>
    <t>40300 Housing Trust Fund</t>
  </si>
  <si>
    <t>40330 Elderly Housing Programs</t>
  </si>
  <si>
    <t>40360 Homeowner and Business Loan Programs</t>
  </si>
  <si>
    <t>50000 Federal/State Grants</t>
  </si>
  <si>
    <t>50800 Community Development Block Grant</t>
  </si>
  <si>
    <t>50810 HOME Investment Partnerships Progam</t>
  </si>
  <si>
    <t>S10000 Public School Operating</t>
  </si>
  <si>
    <t>S40000 Public School Food and Nutrition Services</t>
  </si>
  <si>
    <t>S43000 Public School Adult and Community Education</t>
  </si>
  <si>
    <t>S50000 Public School Grants and Self Supporting Programs</t>
  </si>
  <si>
    <t>60000 County Insurance</t>
  </si>
  <si>
    <t>60010 Department of Vehicle Services</t>
  </si>
  <si>
    <t>60020 Document Services</t>
  </si>
  <si>
    <t>60030 Technology Infrastructure Services</t>
  </si>
  <si>
    <t>60040 Health Benefits</t>
  </si>
  <si>
    <t>S60000 Public School Insurance</t>
  </si>
  <si>
    <t>S62000 Public School Health and Flexible Benefits</t>
  </si>
  <si>
    <t>69000 Sewer Revenue</t>
  </si>
  <si>
    <t>69030 Sewer Bond Debt Reserve</t>
  </si>
  <si>
    <t>69310 Sewer Bond Construction</t>
  </si>
  <si>
    <t>70000 Route 28 Tax District</t>
  </si>
  <si>
    <t>70040 Mosaic District Community Development Authority</t>
  </si>
  <si>
    <t>73000 Employees' Retirement Trust</t>
  </si>
  <si>
    <t>73010 Uniformed Employees Retirement Trust</t>
  </si>
  <si>
    <t>73020 Police Retirement Trust</t>
  </si>
  <si>
    <t>73030 OPEB Trust</t>
  </si>
  <si>
    <t>S71000 Educational Employees' Retirement</t>
  </si>
  <si>
    <t>S71100 Public School OPEB Trust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</si>
</sst>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_);\(&quot;$&quot;#,##0\)"/>
    <numFmt numFmtId="164" formatCode="0.00%_);\(0.00%\)"/>
  </numFmts>
  <fonts count="16" x14ac:knownFonts="1">
    <font>
      <sz val="11"/>
      <color theme="1"/>
      <name val="Calibri"/>
      <family val="2"/>
      <scheme val="minor"/>
    </font>
    <font>
      <sz val="16"/>
      <name val="Franklin Gothic Medium Cond"/>
      <family val="2"/>
    </font>
    <font>
      <b/>
      <sz val="16"/>
      <name val="Franklin Gothic Medium Cond"/>
      <family val="2"/>
    </font>
    <font>
      <sz val="10"/>
      <name val="Franklin Gothic Medium Cond"/>
      <family val="2"/>
    </font>
    <font>
      <sz val="8"/>
      <name val="Arial Narrow"/>
      <family val="2"/>
    </font>
    <font>
      <b/>
      <sz val="8"/>
      <name val="Arial Narrow"/>
      <family val="2"/>
    </font>
    <font>
      <b/>
      <vertAlign val="superscript"/>
      <sz val="8"/>
      <name val="Arial Narrow"/>
      <family val="2"/>
    </font>
    <font>
      <sz val="8"/>
      <color indexed="10"/>
      <name val="Arial Narrow"/>
      <family val="2"/>
    </font>
    <font>
      <sz val="9"/>
      <name val="Arial Narrow"/>
      <family val="2"/>
    </font>
    <font>
      <b/>
      <sz val="8"/>
      <color indexed="10"/>
      <name val="Arial Narrow"/>
      <family val="2"/>
    </font>
    <font>
      <sz val="10"/>
      <name val="Arial Narrow"/>
      <family val="2"/>
    </font>
    <font>
      <vertAlign val="superscript"/>
      <sz val="7"/>
      <name val="Arial Narrow"/>
      <family val="2"/>
    </font>
    <font>
      <sz val="7"/>
      <name val="Arial Narrow"/>
      <family val="2"/>
    </font>
    <font>
      <sz val="11"/>
      <color theme="1"/>
      <name val="Arial Narrow"/>
      <family val="2"/>
    </font>
    <font>
      <b/>
      <sz val="8"/>
      <color indexed="81"/>
      <name val="Tahoma"/>
      <family val="2"/>
    </font>
    <font>
      <sz val="8"/>
      <color indexed="81"/>
      <name val="Tahoma"/>
      <family val="2"/>
    </font>
  </fonts>
  <fills count="2">
    <fill>
      <patternFill patternType="none"/>
    </fill>
    <fill>
      <patternFill patternType="gray125"/>
    </fill>
  </fills>
  <borders count="4">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56">
    <xf numFmtId="0" fontId="0" fillId="0" borderId="0" xfId="0"/>
    <xf numFmtId="0" fontId="2" fillId="0" borderId="0" xfId="0" applyNumberFormat="1" applyFont="1" applyAlignment="1">
      <alignment horizontal="centerContinuous" vertical="center"/>
    </xf>
    <xf numFmtId="0" fontId="1" fillId="0" borderId="0" xfId="0" applyFont="1" applyAlignment="1">
      <alignment horizontal="centerContinuous"/>
    </xf>
    <xf numFmtId="0" fontId="1" fillId="0" borderId="0" xfId="0" applyFont="1"/>
    <xf numFmtId="0" fontId="3" fillId="0" borderId="0" xfId="0" applyFont="1"/>
    <xf numFmtId="0" fontId="5" fillId="0" borderId="1" xfId="0" quotePrefix="1" applyFont="1" applyBorder="1" applyAlignment="1">
      <alignment horizontal="center" wrapText="1"/>
    </xf>
    <xf numFmtId="0" fontId="5" fillId="0" borderId="1" xfId="0" applyFont="1" applyBorder="1" applyAlignment="1">
      <alignment horizontal="center" wrapText="1"/>
    </xf>
    <xf numFmtId="0" fontId="4" fillId="0" borderId="0" xfId="0" applyFont="1"/>
    <xf numFmtId="0" fontId="5" fillId="0" borderId="0" xfId="0" applyFont="1" applyFill="1"/>
    <xf numFmtId="0" fontId="4" fillId="0" borderId="0" xfId="0" applyFont="1" applyFill="1"/>
    <xf numFmtId="5" fontId="4" fillId="0" borderId="0" xfId="0" applyNumberFormat="1" applyFont="1" applyFill="1"/>
    <xf numFmtId="164" fontId="4" fillId="0" borderId="0" xfId="0" applyNumberFormat="1" applyFont="1" applyFill="1" applyAlignment="1">
      <alignment horizontal="right"/>
    </xf>
    <xf numFmtId="0" fontId="4" fillId="0" borderId="0" xfId="0" applyFont="1" applyFill="1" applyBorder="1"/>
    <xf numFmtId="37" fontId="4" fillId="0" borderId="0" xfId="0" applyNumberFormat="1" applyFont="1" applyBorder="1"/>
    <xf numFmtId="37" fontId="4" fillId="0" borderId="0" xfId="0" applyNumberFormat="1" applyFont="1" applyFill="1" applyBorder="1"/>
    <xf numFmtId="164" fontId="4" fillId="0" borderId="0" xfId="0" applyNumberFormat="1" applyFont="1" applyFill="1" applyBorder="1" applyAlignment="1">
      <alignment horizontal="right"/>
    </xf>
    <xf numFmtId="37" fontId="4" fillId="0" borderId="2" xfId="0" applyNumberFormat="1" applyFont="1" applyBorder="1"/>
    <xf numFmtId="37" fontId="4" fillId="0" borderId="2" xfId="0" applyNumberFormat="1" applyFont="1" applyFill="1" applyBorder="1"/>
    <xf numFmtId="164" fontId="4" fillId="0" borderId="2" xfId="0" applyNumberFormat="1" applyFont="1" applyFill="1" applyBorder="1" applyAlignment="1">
      <alignment horizontal="right"/>
    </xf>
    <xf numFmtId="0" fontId="5" fillId="0" borderId="0" xfId="0" applyFont="1" applyFill="1" applyAlignment="1">
      <alignment horizontal="left" indent="4"/>
    </xf>
    <xf numFmtId="5" fontId="5" fillId="0" borderId="0" xfId="0" applyNumberFormat="1" applyFont="1"/>
    <xf numFmtId="5" fontId="5" fillId="0" borderId="0" xfId="0" applyNumberFormat="1" applyFont="1" applyFill="1"/>
    <xf numFmtId="164" fontId="5" fillId="0" borderId="0" xfId="0" applyNumberFormat="1" applyFont="1" applyAlignment="1">
      <alignment horizontal="right"/>
    </xf>
    <xf numFmtId="0" fontId="5" fillId="0" borderId="0" xfId="0" applyFont="1"/>
    <xf numFmtId="0" fontId="5" fillId="0" borderId="0" xfId="0" applyFont="1" applyAlignment="1">
      <alignment horizontal="left" indent="5"/>
    </xf>
    <xf numFmtId="164" fontId="4" fillId="0" borderId="0" xfId="0" applyNumberFormat="1" applyFont="1" applyAlignment="1">
      <alignment horizontal="right"/>
    </xf>
    <xf numFmtId="0" fontId="4" fillId="0" borderId="0" xfId="0" quotePrefix="1" applyFont="1" applyFill="1" applyAlignment="1">
      <alignment horizontal="left"/>
    </xf>
    <xf numFmtId="5" fontId="4" fillId="0" borderId="0" xfId="0" applyNumberFormat="1" applyFont="1" applyFill="1" applyBorder="1"/>
    <xf numFmtId="37" fontId="4" fillId="0" borderId="0" xfId="0" applyNumberFormat="1" applyFont="1"/>
    <xf numFmtId="37" fontId="4" fillId="0" borderId="0" xfId="0" applyNumberFormat="1" applyFont="1" applyFill="1"/>
    <xf numFmtId="0" fontId="4" fillId="0" borderId="0" xfId="0" applyFont="1" applyFill="1" applyAlignment="1">
      <alignment wrapText="1"/>
    </xf>
    <xf numFmtId="37" fontId="4" fillId="0" borderId="0" xfId="0" applyNumberFormat="1" applyFont="1" applyFill="1" applyAlignment="1">
      <alignment vertical="top"/>
    </xf>
    <xf numFmtId="164" fontId="4" fillId="0" borderId="0" xfId="0" applyNumberFormat="1" applyFont="1" applyAlignment="1">
      <alignment horizontal="right" vertical="top"/>
    </xf>
    <xf numFmtId="37" fontId="4" fillId="0" borderId="0" xfId="0" applyNumberFormat="1" applyFont="1" applyAlignment="1">
      <alignment vertical="top"/>
    </xf>
    <xf numFmtId="5" fontId="4" fillId="0" borderId="0" xfId="0" applyNumberFormat="1" applyFont="1"/>
    <xf numFmtId="5" fontId="5" fillId="0" borderId="3" xfId="0" applyNumberFormat="1" applyFont="1" applyBorder="1"/>
    <xf numFmtId="5" fontId="5" fillId="0" borderId="3" xfId="0" applyNumberFormat="1" applyFont="1" applyFill="1" applyBorder="1"/>
    <xf numFmtId="164" fontId="5" fillId="0" borderId="3" xfId="0" applyNumberFormat="1" applyFont="1" applyBorder="1" applyAlignment="1">
      <alignment horizontal="right"/>
    </xf>
    <xf numFmtId="5" fontId="4" fillId="0" borderId="0" xfId="0" applyNumberFormat="1" applyFont="1" applyBorder="1"/>
    <xf numFmtId="0" fontId="5" fillId="0" borderId="1" xfId="0" applyFont="1" applyFill="1" applyBorder="1" applyAlignment="1">
      <alignment horizontal="left"/>
    </xf>
    <xf numFmtId="5" fontId="5" fillId="0" borderId="1" xfId="0" applyNumberFormat="1" applyFont="1" applyBorder="1"/>
    <xf numFmtId="5" fontId="5" fillId="0" borderId="1" xfId="0" applyNumberFormat="1" applyFont="1" applyFill="1" applyBorder="1"/>
    <xf numFmtId="164" fontId="5" fillId="0" borderId="1" xfId="0" applyNumberFormat="1" applyFont="1" applyBorder="1" applyAlignment="1">
      <alignment horizontal="right"/>
    </xf>
    <xf numFmtId="164" fontId="5" fillId="0" borderId="0" xfId="0" applyNumberFormat="1" applyFont="1" applyFill="1" applyAlignment="1">
      <alignment horizontal="right"/>
    </xf>
    <xf numFmtId="0" fontId="7" fillId="0" borderId="0" xfId="0" applyFont="1" applyFill="1"/>
    <xf numFmtId="0" fontId="5" fillId="0" borderId="1" xfId="0" applyFont="1" applyFill="1" applyBorder="1"/>
    <xf numFmtId="164" fontId="5" fillId="0" borderId="1" xfId="0" applyNumberFormat="1" applyFont="1" applyFill="1" applyBorder="1" applyAlignment="1">
      <alignment horizontal="right"/>
    </xf>
    <xf numFmtId="0" fontId="8" fillId="0" borderId="0" xfId="0" applyFont="1"/>
    <xf numFmtId="0" fontId="5" fillId="0" borderId="0" xfId="0" applyFont="1" applyBorder="1"/>
    <xf numFmtId="5" fontId="9" fillId="0" borderId="0" xfId="0" applyNumberFormat="1" applyFont="1" applyFill="1" applyBorder="1"/>
    <xf numFmtId="164" fontId="9" fillId="0" borderId="0" xfId="0" applyNumberFormat="1" applyFont="1" applyFill="1" applyBorder="1" applyAlignment="1">
      <alignment horizontal="right"/>
    </xf>
    <xf numFmtId="0" fontId="11" fillId="0" borderId="0" xfId="0" applyFont="1" applyFill="1" applyAlignment="1">
      <alignment horizontal="justify" vertical="top" wrapText="1"/>
    </xf>
    <xf numFmtId="0" fontId="12" fillId="0" borderId="0" xfId="0" applyFont="1" applyFill="1" applyAlignment="1">
      <alignment horizontal="justify" vertical="top" wrapText="1"/>
    </xf>
    <xf numFmtId="0" fontId="13" fillId="0" borderId="0" xfId="0" applyFont="1" applyFill="1" applyAlignment="1">
      <alignment vertical="top" wrapText="1"/>
    </xf>
    <xf numFmtId="0" fontId="10" fillId="0" borderId="0" xfId="0" applyFont="1" applyFill="1"/>
    <xf numFmtId="0" fontId="10"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118</xdr:row>
      <xdr:rowOff>28575</xdr:rowOff>
    </xdr:from>
    <xdr:to>
      <xdr:col>7</xdr:col>
      <xdr:colOff>622300</xdr:colOff>
      <xdr:row>137</xdr:row>
      <xdr:rowOff>38100</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336550" y="18630900"/>
          <a:ext cx="6924675" cy="3400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45720" bIns="0" rtlCol="0" anchor="t"/>
        <a:lstStyle/>
        <a:p>
          <a:pPr marL="365760" indent="-457200" algn="just">
            <a:tabLst>
              <a:tab pos="91440" algn="l"/>
              <a:tab pos="182880" algn="l"/>
            </a:tabLst>
          </a:pPr>
          <a:r>
            <a:rPr lang="en-US" sz="700" b="1" i="0" u="none" strike="noStrike">
              <a:solidFill>
                <a:sysClr val="windowText" lastClr="000000"/>
              </a:solidFill>
              <a:effectLst/>
              <a:latin typeface="Arial Narrow" pitchFamily="34" charset="0"/>
              <a:ea typeface="+mn-ea"/>
              <a:cs typeface="+mn-cs"/>
            </a:rPr>
            <a:t>EXPLANATORY NOTE:</a:t>
          </a:r>
          <a:r>
            <a:rPr lang="en-US" sz="700">
              <a:solidFill>
                <a:sysClr val="windowText" lastClr="000000"/>
              </a:solidFill>
              <a:latin typeface="Arial Narrow" pitchFamily="34" charset="0"/>
            </a:rPr>
            <a:t> </a:t>
          </a:r>
        </a:p>
        <a:p>
          <a:pPr marL="0" indent="0" algn="just">
            <a:tabLst>
              <a:tab pos="91440" algn="l"/>
              <a:tab pos="182880" algn="l"/>
            </a:tabLst>
          </a:pPr>
          <a:r>
            <a:rPr lang="en-US" sz="700" b="0" i="1" u="none" strike="noStrike">
              <a:solidFill>
                <a:sysClr val="windowText" lastClr="000000"/>
              </a:solidFill>
              <a:effectLst/>
              <a:latin typeface="Arial Narrow" pitchFamily="34" charset="0"/>
              <a:ea typeface="+mn-ea"/>
              <a:cs typeface="+mn-cs"/>
            </a:rPr>
            <a:t>The "Total Available" indicates the revenue in each fiscal year that is to be used to support expenditures. This amount is the total revenue adjusted by the amount of funding that is either appropriated from fund balance or added to fund balance. In some instances, adjustments to fund balance that are not currently reflected in the "Changes in Fund Balance" table also affect the "Total Available." Explanations for these adjustments are provided below. The "Total Available," plus (minus) the effect of these changes matches the expenditure totals by fiscal year of the "Expenditure by Fund/Summary of Appropriated Funds," net of any transfers between funds.</a:t>
          </a:r>
          <a:r>
            <a:rPr lang="en-US" sz="700">
              <a:solidFill>
                <a:sysClr val="windowText" lastClr="000000"/>
              </a:solidFill>
              <a:latin typeface="Arial Narrow" pitchFamily="34" charset="0"/>
            </a:rPr>
            <a:t> </a:t>
          </a:r>
        </a:p>
        <a:p>
          <a:pPr marL="274320" indent="-457200" algn="just">
            <a:tabLst>
              <a:tab pos="91440" algn="l"/>
              <a:tab pos="182880" algn="l"/>
            </a:tabLst>
          </a:pPr>
          <a:endParaRPr lang="en-US" sz="700" b="0" i="0" u="none" strike="noStrike" baseline="30000">
            <a:solidFill>
              <a:sysClr val="windowText" lastClr="000000"/>
            </a:solidFill>
            <a:effectLst/>
            <a:latin typeface="Arial Narrow" pitchFamily="34" charset="0"/>
            <a:ea typeface="+mn-ea"/>
            <a:cs typeface="+mn-cs"/>
          </a:endParaRPr>
        </a:p>
        <a:p>
          <a:pPr marL="274320" marR="0" lvl="0" indent="-457200" algn="just" defTabSz="914400" eaLnBrk="1" fontAlgn="auto" latinLnBrk="0" hangingPunct="1">
            <a:lnSpc>
              <a:spcPct val="100000"/>
            </a:lnSpc>
            <a:spcBef>
              <a:spcPts val="0"/>
            </a:spcBef>
            <a:spcAft>
              <a:spcPts val="0"/>
            </a:spcAft>
            <a:buClrTx/>
            <a:buSzTx/>
            <a:buFontTx/>
            <a:buNone/>
            <a:tabLst>
              <a:tab pos="91440" algn="l"/>
              <a:tab pos="182880" algn="l"/>
            </a:tabLst>
            <a:defRPr/>
          </a:pPr>
          <a:r>
            <a:rPr lang="en-US" sz="700" b="0" i="0" u="none" strike="noStrike" baseline="30000">
              <a:solidFill>
                <a:sysClr val="windowText" lastClr="000000"/>
              </a:solidFill>
              <a:effectLst/>
              <a:latin typeface="Arial Narrow" pitchFamily="34" charset="0"/>
              <a:ea typeface="+mn-ea"/>
              <a:cs typeface="+mn-cs"/>
            </a:rPr>
            <a:t>1	</a:t>
          </a:r>
          <a:r>
            <a:rPr kumimoji="0" lang="en-US" sz="700" b="1" i="0" u="none" strike="noStrike" kern="0" cap="none" spc="0" normalizeH="0" baseline="0" noProof="0">
              <a:ln>
                <a:noFill/>
              </a:ln>
              <a:solidFill>
                <a:sysClr val="windowText" lastClr="000000"/>
              </a:solidFill>
              <a:effectLst/>
              <a:uLnTx/>
              <a:uFillTx/>
              <a:latin typeface="Arial Narrow" pitchFamily="34" charset="0"/>
              <a:ea typeface="+mn-ea"/>
              <a:cs typeface="+mn-cs"/>
            </a:rPr>
            <a:t>Not reflected are the following adjustments to balance in FY 2018: </a:t>
          </a:r>
        </a:p>
        <a:p>
          <a:pPr marL="274320" marR="0" lvl="0" indent="-457200" algn="just" defTabSz="914400" eaLnBrk="1" fontAlgn="auto" latinLnBrk="0" hangingPunct="1">
            <a:lnSpc>
              <a:spcPct val="100000"/>
            </a:lnSpc>
            <a:spcBef>
              <a:spcPts val="0"/>
            </a:spcBef>
            <a:spcAft>
              <a:spcPts val="0"/>
            </a:spcAft>
            <a:buClrTx/>
            <a:buSzTx/>
            <a:buFontTx/>
            <a:buNone/>
            <a:tabLst>
              <a:tab pos="91440" algn="l"/>
              <a:tab pos="182880" algn="l"/>
            </a:tabLst>
            <a:defRPr/>
          </a:pPr>
          <a:r>
            <a:rPr kumimoji="0" lang="en-US" sz="700" b="1" i="0" u="none" strike="noStrike" kern="0" cap="none" spc="0" normalizeH="0" baseline="0" noProof="0">
              <a:ln>
                <a:noFill/>
              </a:ln>
              <a:solidFill>
                <a:sysClr val="windowText" lastClr="000000"/>
              </a:solidFill>
              <a:effectLst/>
              <a:uLnTx/>
              <a:uFillTx/>
              <a:latin typeface="Arial Narrow" pitchFamily="34" charset="0"/>
              <a:ea typeface="+mn-ea"/>
              <a:cs typeface="+mn-cs"/>
            </a:rPr>
            <a:t>	</a:t>
          </a:r>
          <a:r>
            <a:rPr kumimoji="0" lang="en-US" sz="700" b="0" i="0" u="none" strike="noStrike" kern="0" cap="none" spc="0" normalizeH="0" baseline="0" noProof="0">
              <a:ln>
                <a:noFill/>
              </a:ln>
              <a:solidFill>
                <a:sysClr val="windowText" lastClr="000000"/>
              </a:solidFill>
              <a:effectLst/>
              <a:uLnTx/>
              <a:uFillTx/>
              <a:latin typeface="Arial Narrow" pitchFamily="34" charset="0"/>
              <a:ea typeface="+mn-ea"/>
              <a:cs typeface="+mn-cs"/>
            </a:rPr>
            <a:t>Fund 600000, County Insurance, net change in accrued liability of $7,472,000.</a:t>
          </a:r>
        </a:p>
        <a:p>
          <a:pPr marL="274320" marR="0" lvl="0" indent="-457200" algn="just" defTabSz="914400" eaLnBrk="1" fontAlgn="auto" latinLnBrk="0" hangingPunct="1">
            <a:lnSpc>
              <a:spcPct val="100000"/>
            </a:lnSpc>
            <a:spcBef>
              <a:spcPts val="0"/>
            </a:spcBef>
            <a:spcAft>
              <a:spcPts val="0"/>
            </a:spcAft>
            <a:buClrTx/>
            <a:buSzTx/>
            <a:buFontTx/>
            <a:buNone/>
            <a:tabLst>
              <a:tab pos="91440" algn="l"/>
              <a:tab pos="182880" algn="l"/>
            </a:tabLst>
            <a:defRPr/>
          </a:pPr>
          <a:r>
            <a:rPr kumimoji="0" lang="en-US" sz="700" b="0" i="0" u="none" strike="noStrike" kern="0" cap="none" spc="0" normalizeH="0" baseline="0" noProof="0">
              <a:ln>
                <a:noFill/>
              </a:ln>
              <a:solidFill>
                <a:sysClr val="windowText" lastClr="000000"/>
              </a:solidFill>
              <a:effectLst/>
              <a:uLnTx/>
              <a:uFillTx/>
              <a:latin typeface="Arial Narrow" pitchFamily="34" charset="0"/>
              <a:ea typeface="+mn-ea"/>
              <a:cs typeface="+mn-cs"/>
            </a:rPr>
            <a:t>	Fund S40000, Public School Food and Nutrition Services, change in inventory of ($57,118)</a:t>
          </a:r>
          <a:endParaRPr kumimoji="0" lang="en-US" sz="700" b="1" i="0" u="none" strike="noStrike" kern="0" cap="none" spc="0" normalizeH="0" baseline="0" noProof="0">
            <a:ln>
              <a:noFill/>
            </a:ln>
            <a:solidFill>
              <a:sysClr val="windowText" lastClr="000000"/>
            </a:solidFill>
            <a:effectLst/>
            <a:uLnTx/>
            <a:uFillTx/>
            <a:latin typeface="Arial Narrow" pitchFamily="34" charset="0"/>
            <a:ea typeface="+mn-ea"/>
            <a:cs typeface="+mn-cs"/>
          </a:endParaRPr>
        </a:p>
        <a:p>
          <a:pPr marL="274320" marR="0" lvl="0" indent="-457200" algn="just" defTabSz="914400" eaLnBrk="1" fontAlgn="auto" latinLnBrk="0" hangingPunct="1">
            <a:lnSpc>
              <a:spcPct val="100000"/>
            </a:lnSpc>
            <a:spcBef>
              <a:spcPts val="0"/>
            </a:spcBef>
            <a:spcAft>
              <a:spcPts val="0"/>
            </a:spcAft>
            <a:buClrTx/>
            <a:buSzTx/>
            <a:buFontTx/>
            <a:buNone/>
            <a:tabLst>
              <a:tab pos="91440" algn="l"/>
              <a:tab pos="182880" algn="l"/>
            </a:tabLst>
            <a:defRPr/>
          </a:pPr>
          <a:r>
            <a:rPr kumimoji="0" lang="en-US" sz="700" b="1" i="0" u="none" strike="noStrike" kern="0" cap="none" spc="0" normalizeH="0" baseline="0" noProof="0">
              <a:ln>
                <a:noFill/>
              </a:ln>
              <a:solidFill>
                <a:srgbClr val="FF0000"/>
              </a:solidFill>
              <a:effectLst/>
              <a:uLnTx/>
              <a:uFillTx/>
              <a:latin typeface="Arial Narrow" pitchFamily="34" charset="0"/>
              <a:ea typeface="+mn-ea"/>
              <a:cs typeface="+mn-cs"/>
            </a:rPr>
            <a:t>	</a:t>
          </a:r>
          <a:r>
            <a:rPr kumimoji="0" lang="en-US" sz="700" b="0" i="0" u="none" strike="noStrike" kern="0" cap="none" spc="0" normalizeH="0" baseline="0" noProof="0">
              <a:ln>
                <a:noFill/>
              </a:ln>
              <a:solidFill>
                <a:sysClr val="windowText" lastClr="000000"/>
              </a:solidFill>
              <a:effectLst/>
              <a:uLnTx/>
              <a:uFillTx/>
              <a:latin typeface="Arial Narrow" pitchFamily="34" charset="0"/>
              <a:ea typeface="+mn-ea"/>
              <a:cs typeface="+mn-cs"/>
            </a:rPr>
            <a:t>Fund S60000, Public School Insurance, net change in accrued liability of ($1,840,303)</a:t>
          </a:r>
          <a:endParaRPr kumimoji="0" lang="en-US" sz="700" b="1" i="0" u="none" strike="noStrike" kern="0" cap="none" spc="0" normalizeH="0" baseline="0" noProof="0">
            <a:ln>
              <a:noFill/>
            </a:ln>
            <a:solidFill>
              <a:sysClr val="windowText" lastClr="000000"/>
            </a:solidFill>
            <a:effectLst/>
            <a:uLnTx/>
            <a:uFillTx/>
            <a:latin typeface="Arial Narrow" pitchFamily="34" charset="0"/>
            <a:ea typeface="+mn-ea"/>
            <a:cs typeface="+mn-cs"/>
          </a:endParaRPr>
        </a:p>
        <a:p>
          <a:pPr marL="274320" marR="0" lvl="0" indent="-457200" algn="just" defTabSz="914400" eaLnBrk="1" fontAlgn="auto" latinLnBrk="0" hangingPunct="1">
            <a:lnSpc>
              <a:spcPct val="100000"/>
            </a:lnSpc>
            <a:spcBef>
              <a:spcPts val="0"/>
            </a:spcBef>
            <a:spcAft>
              <a:spcPts val="0"/>
            </a:spcAft>
            <a:buClrTx/>
            <a:buSzTx/>
            <a:buFontTx/>
            <a:buNone/>
            <a:tabLst>
              <a:tab pos="91440" algn="l"/>
              <a:tab pos="182880" algn="l"/>
            </a:tabLst>
            <a:defRPr/>
          </a:pPr>
          <a:r>
            <a:rPr kumimoji="0" lang="en-US" sz="700" b="1" i="0" u="none" strike="noStrike" kern="0" cap="none" spc="0" normalizeH="0" baseline="0" noProof="0">
              <a:ln>
                <a:noFill/>
              </a:ln>
              <a:solidFill>
                <a:srgbClr val="FF0000"/>
              </a:solidFill>
              <a:effectLst/>
              <a:uLnTx/>
              <a:uFillTx/>
              <a:latin typeface="Arial Narrow" pitchFamily="34" charset="0"/>
              <a:ea typeface="+mn-ea"/>
              <a:cs typeface="+mn-cs"/>
            </a:rPr>
            <a:t>	</a:t>
          </a:r>
          <a:endParaRPr lang="en-US" sz="700" b="0" i="0" u="none" strike="noStrike" baseline="30000">
            <a:solidFill>
              <a:srgbClr val="FF0000"/>
            </a:solidFill>
            <a:effectLst/>
            <a:latin typeface="Arial Narrow" pitchFamily="34" charset="0"/>
            <a:ea typeface="+mn-ea"/>
            <a:cs typeface="+mn-cs"/>
          </a:endParaRPr>
        </a:p>
        <a:p>
          <a:pPr marL="274320" indent="-457200" algn="just">
            <a:tabLst>
              <a:tab pos="91440" algn="l"/>
              <a:tab pos="182880" algn="l"/>
            </a:tabLst>
          </a:pPr>
          <a:r>
            <a:rPr lang="en-US" sz="700" b="0" i="0" baseline="30000">
              <a:solidFill>
                <a:sysClr val="windowText" lastClr="000000"/>
              </a:solidFill>
              <a:effectLst/>
              <a:latin typeface="Arial Narrow" pitchFamily="34" charset="0"/>
              <a:ea typeface="+mn-ea"/>
              <a:cs typeface="+mn-cs"/>
            </a:rPr>
            <a:t>2</a:t>
          </a:r>
          <a:r>
            <a:rPr lang="en-US" sz="700" b="1" i="0" baseline="30000">
              <a:solidFill>
                <a:sysClr val="windowText" lastClr="000000"/>
              </a:solidFill>
              <a:effectLst/>
              <a:latin typeface="Arial Narrow" pitchFamily="34" charset="0"/>
              <a:ea typeface="+mn-ea"/>
              <a:cs typeface="+mn-cs"/>
            </a:rPr>
            <a:t>	</a:t>
          </a:r>
          <a:r>
            <a:rPr lang="en-US" sz="700" b="1" i="0">
              <a:solidFill>
                <a:sysClr val="windowText" lastClr="000000"/>
              </a:solidFill>
              <a:effectLst/>
              <a:latin typeface="Arial Narrow" pitchFamily="34" charset="0"/>
              <a:ea typeface="+mn-ea"/>
              <a:cs typeface="+mn-cs"/>
            </a:rPr>
            <a:t>Not reflected are the following adjustments to balance in FY 2019:</a:t>
          </a:r>
          <a:r>
            <a:rPr lang="en-US" sz="700">
              <a:solidFill>
                <a:sysClr val="windowText" lastClr="000000"/>
              </a:solidFill>
              <a:effectLst/>
              <a:latin typeface="Arial Narrow" pitchFamily="34" charset="0"/>
              <a:ea typeface="+mn-ea"/>
              <a:cs typeface="+mn-cs"/>
            </a:rPr>
            <a:t> </a:t>
          </a:r>
          <a:endParaRPr lang="en-US" sz="700">
            <a:solidFill>
              <a:sysClr val="windowText" lastClr="000000"/>
            </a:solidFill>
            <a:effectLst/>
            <a:latin typeface="Arial Narrow" pitchFamily="34" charset="0"/>
          </a:endParaRPr>
        </a:p>
        <a:p>
          <a:pPr marL="274320" marR="0" lvl="0" indent="-457200" algn="just" defTabSz="914400" eaLnBrk="1" fontAlgn="auto" latinLnBrk="0" hangingPunct="1">
            <a:lnSpc>
              <a:spcPct val="100000"/>
            </a:lnSpc>
            <a:spcBef>
              <a:spcPts val="0"/>
            </a:spcBef>
            <a:spcAft>
              <a:spcPts val="0"/>
            </a:spcAft>
            <a:buClrTx/>
            <a:buSzTx/>
            <a:buFontTx/>
            <a:buNone/>
            <a:tabLst>
              <a:tab pos="91440" algn="l"/>
              <a:tab pos="182880" algn="l"/>
            </a:tabLst>
            <a:defRPr/>
          </a:pPr>
          <a:r>
            <a:rPr kumimoji="0" lang="en-US" sz="700" b="0" i="0" u="none" strike="noStrike" kern="0" cap="none" spc="0" normalizeH="0" baseline="0" noProof="0">
              <a:ln>
                <a:noFill/>
              </a:ln>
              <a:solidFill>
                <a:sysClr val="windowText" lastClr="000000"/>
              </a:solidFill>
              <a:effectLst/>
              <a:uLnTx/>
              <a:uFillTx/>
              <a:latin typeface="Arial Narrow" pitchFamily="34" charset="0"/>
              <a:ea typeface="+mn-ea"/>
              <a:cs typeface="+mn-cs"/>
            </a:rPr>
            <a:t>	Fund S40000, Public School Food and Nutrition Services, assumes carryover of General Reserve of $16,616,696.</a:t>
          </a:r>
        </a:p>
        <a:p>
          <a:pPr marL="274320" marR="0" lvl="0" indent="-457200" algn="just" defTabSz="914400" eaLnBrk="1" fontAlgn="auto" latinLnBrk="0" hangingPunct="1">
            <a:lnSpc>
              <a:spcPct val="100000"/>
            </a:lnSpc>
            <a:spcBef>
              <a:spcPts val="0"/>
            </a:spcBef>
            <a:spcAft>
              <a:spcPts val="0"/>
            </a:spcAft>
            <a:buClrTx/>
            <a:buSzTx/>
            <a:buFontTx/>
            <a:buNone/>
            <a:tabLst>
              <a:tab pos="91440" algn="l"/>
              <a:tab pos="182880" algn="l"/>
            </a:tabLst>
            <a:defRPr/>
          </a:pPr>
          <a:r>
            <a:rPr kumimoji="0" lang="en-US" sz="700" b="0" i="0" u="none" strike="noStrike" kern="0" cap="none" spc="0" normalizeH="0" baseline="0" noProof="0">
              <a:ln>
                <a:noFill/>
              </a:ln>
              <a:solidFill>
                <a:sysClr val="windowText" lastClr="000000"/>
              </a:solidFill>
              <a:effectLst/>
              <a:uLnTx/>
              <a:uFillTx/>
              <a:latin typeface="Arial Narrow" pitchFamily="34" charset="0"/>
              <a:ea typeface="+mn-ea"/>
              <a:cs typeface="+mn-cs"/>
            </a:rPr>
            <a:t>	Fund S60000, Public School Insurance Fund, assumes carryover of Allocated Reserve of $4,213,433.</a:t>
          </a:r>
        </a:p>
        <a:p>
          <a:pPr marL="274320" marR="0" lvl="0" indent="-457200" algn="just" defTabSz="914400" eaLnBrk="1" fontAlgn="auto" latinLnBrk="0" hangingPunct="1">
            <a:lnSpc>
              <a:spcPct val="100000"/>
            </a:lnSpc>
            <a:spcBef>
              <a:spcPts val="0"/>
            </a:spcBef>
            <a:spcAft>
              <a:spcPts val="0"/>
            </a:spcAft>
            <a:buClrTx/>
            <a:buSzTx/>
            <a:buFontTx/>
            <a:buNone/>
            <a:tabLst>
              <a:tab pos="91440" algn="l"/>
              <a:tab pos="182880" algn="l"/>
            </a:tabLst>
            <a:defRPr/>
          </a:pPr>
          <a:r>
            <a:rPr kumimoji="0" lang="en-US" sz="700" b="0" i="0" u="none" strike="noStrike" kern="0" cap="none" spc="0" normalizeH="0" baseline="0" noProof="0">
              <a:ln>
                <a:noFill/>
              </a:ln>
              <a:solidFill>
                <a:sysClr val="windowText" lastClr="000000"/>
              </a:solidFill>
              <a:effectLst/>
              <a:uLnTx/>
              <a:uFillTx/>
              <a:latin typeface="Arial Narrow" pitchFamily="34" charset="0"/>
              <a:ea typeface="+mn-ea"/>
              <a:cs typeface="+mn-cs"/>
            </a:rPr>
            <a:t>	Fund S62000, Public School Health and Flexible Benefits, assumes carryover of Premium Stabilization Reserve of $51,716,932.</a:t>
          </a:r>
        </a:p>
        <a:p>
          <a:pPr marL="274320" marR="0" indent="-457200" algn="just" defTabSz="914400" eaLnBrk="1" fontAlgn="auto" latinLnBrk="0" hangingPunct="1">
            <a:lnSpc>
              <a:spcPct val="100000"/>
            </a:lnSpc>
            <a:spcBef>
              <a:spcPts val="0"/>
            </a:spcBef>
            <a:spcAft>
              <a:spcPts val="0"/>
            </a:spcAft>
            <a:buClrTx/>
            <a:buSzTx/>
            <a:buFontTx/>
            <a:buNone/>
            <a:tabLst>
              <a:tab pos="91440" algn="l"/>
              <a:tab pos="182880" algn="l"/>
            </a:tabLst>
            <a:defRPr/>
          </a:pPr>
          <a:r>
            <a:rPr lang="en-US" sz="700" b="0" i="0" u="none" strike="noStrike">
              <a:solidFill>
                <a:srgbClr val="FF0000"/>
              </a:solidFill>
              <a:effectLst/>
              <a:latin typeface="Arial Narrow" pitchFamily="34" charset="0"/>
              <a:ea typeface="+mn-ea"/>
              <a:cs typeface="+mn-cs"/>
            </a:rPr>
            <a:t>	</a:t>
          </a:r>
          <a:endParaRPr lang="en-US" sz="700" b="0" i="0" u="none" strike="noStrike" baseline="30000">
            <a:solidFill>
              <a:sysClr val="windowText" lastClr="000000"/>
            </a:solidFill>
            <a:effectLst/>
            <a:latin typeface="Arial Narrow" pitchFamily="34" charset="0"/>
            <a:ea typeface="+mn-ea"/>
            <a:cs typeface="+mn-cs"/>
          </a:endParaRPr>
        </a:p>
        <a:p>
          <a:pPr marL="274320" indent="-457200" algn="just">
            <a:tabLst>
              <a:tab pos="91440" algn="l"/>
              <a:tab pos="182880" algn="l"/>
            </a:tabLst>
          </a:pPr>
          <a:r>
            <a:rPr lang="en-US" sz="700" b="0" i="0" u="none" strike="noStrike" baseline="30000">
              <a:solidFill>
                <a:sysClr val="windowText" lastClr="000000"/>
              </a:solidFill>
              <a:effectLst/>
              <a:latin typeface="Arial Narrow" pitchFamily="34" charset="0"/>
              <a:ea typeface="+mn-ea"/>
              <a:cs typeface="+mn-cs"/>
            </a:rPr>
            <a:t>3</a:t>
          </a:r>
          <a:r>
            <a:rPr lang="en-US" sz="700" b="1" i="0" u="none" strike="noStrike" baseline="30000">
              <a:solidFill>
                <a:sysClr val="windowText" lastClr="000000"/>
              </a:solidFill>
              <a:effectLst/>
              <a:latin typeface="Arial Narrow" pitchFamily="34" charset="0"/>
              <a:ea typeface="+mn-ea"/>
              <a:cs typeface="+mn-cs"/>
            </a:rPr>
            <a:t>	</a:t>
          </a:r>
          <a:r>
            <a:rPr kumimoji="0" lang="en-US" sz="700" b="1" i="0" u="none" strike="noStrike" kern="0" cap="none" spc="0" normalizeH="0" baseline="0" noProof="0">
              <a:ln>
                <a:noFill/>
              </a:ln>
              <a:solidFill>
                <a:sysClr val="windowText" lastClr="000000"/>
              </a:solidFill>
              <a:effectLst/>
              <a:uLnTx/>
              <a:uFillTx/>
              <a:latin typeface="Arial Narrow" pitchFamily="34" charset="0"/>
              <a:ea typeface="+mn-ea"/>
              <a:cs typeface="+mn-cs"/>
            </a:rPr>
            <a:t>Not reflected are the following adjustments to balance in FY 2020:</a:t>
          </a:r>
        </a:p>
        <a:p>
          <a:pPr marL="274320" marR="0" lvl="0" indent="-457200" algn="just" defTabSz="914400" eaLnBrk="1" fontAlgn="auto" latinLnBrk="0" hangingPunct="1">
            <a:lnSpc>
              <a:spcPct val="100000"/>
            </a:lnSpc>
            <a:spcBef>
              <a:spcPts val="0"/>
            </a:spcBef>
            <a:spcAft>
              <a:spcPts val="0"/>
            </a:spcAft>
            <a:buClrTx/>
            <a:buSzTx/>
            <a:buFontTx/>
            <a:buNone/>
            <a:tabLst>
              <a:tab pos="91440" algn="l"/>
              <a:tab pos="182880" algn="l"/>
            </a:tabLst>
            <a:defRPr/>
          </a:pPr>
          <a:r>
            <a:rPr kumimoji="0" lang="en-US" sz="700" b="0" i="0" u="none" strike="noStrike" kern="0" cap="none" spc="0" normalizeH="0" baseline="0" noProof="0">
              <a:ln>
                <a:noFill/>
              </a:ln>
              <a:solidFill>
                <a:sysClr val="windowText" lastClr="000000"/>
              </a:solidFill>
              <a:effectLst/>
              <a:uLnTx/>
              <a:uFillTx/>
              <a:latin typeface="Arial Narrow" pitchFamily="34" charset="0"/>
              <a:ea typeface="+mn-ea"/>
              <a:cs typeface="+mn-cs"/>
            </a:rPr>
            <a:t>	Fund 10001, General Fund, does not reflect carryover of FY 2018 Audit Adjustment Reserve of ($1,938,972), Reserve for Potential FY 2019 One-Time Requirements of ($4,605,310), and FY 2019 Mid-Year Revenue Adjustment Reserve of ($27,020,741).</a:t>
          </a:r>
        </a:p>
        <a:p>
          <a:pPr marL="274320" marR="0" lvl="0" indent="-457200" algn="just" defTabSz="914400" eaLnBrk="1" fontAlgn="auto" latinLnBrk="0" hangingPunct="1">
            <a:lnSpc>
              <a:spcPct val="100000"/>
            </a:lnSpc>
            <a:spcBef>
              <a:spcPts val="0"/>
            </a:spcBef>
            <a:spcAft>
              <a:spcPts val="0"/>
            </a:spcAft>
            <a:buClrTx/>
            <a:buSzTx/>
            <a:buFontTx/>
            <a:buNone/>
            <a:tabLst>
              <a:tab pos="91440" algn="l"/>
              <a:tab pos="182880" algn="l"/>
            </a:tabLst>
            <a:defRPr/>
          </a:pPr>
          <a:r>
            <a:rPr kumimoji="0" lang="en-US" sz="700" b="0" i="0" u="none" strike="noStrike" kern="0" cap="none" spc="0" normalizeH="0" baseline="0" noProof="0">
              <a:ln>
                <a:noFill/>
              </a:ln>
              <a:solidFill>
                <a:sysClr val="windowText" lastClr="000000"/>
              </a:solidFill>
              <a:effectLst/>
              <a:uLnTx/>
              <a:uFillTx/>
              <a:latin typeface="Arial Narrow" pitchFamily="34" charset="0"/>
              <a:ea typeface="+mn-ea"/>
              <a:cs typeface="+mn-cs"/>
            </a:rPr>
            <a:t>	Fund S10000, Public School Operating, reflects the proposed Transfer Out to Fund 20000, Consolidated Debt Service, as included in the </a:t>
          </a:r>
          <a:r>
            <a:rPr kumimoji="0" lang="en-US" sz="700" b="0" i="0" u="sng" strike="noStrike" kern="0" cap="none" spc="0" normalizeH="0" baseline="0" noProof="0">
              <a:ln>
                <a:noFill/>
              </a:ln>
              <a:solidFill>
                <a:sysClr val="windowText" lastClr="000000"/>
              </a:solidFill>
              <a:effectLst/>
              <a:uLnTx/>
              <a:uFillTx/>
              <a:latin typeface="Arial Narrow" pitchFamily="34" charset="0"/>
              <a:ea typeface="+mn-ea"/>
              <a:cs typeface="+mn-cs"/>
            </a:rPr>
            <a:t>FY 2020 Advertised Budget Plan</a:t>
          </a:r>
          <a:r>
            <a:rPr kumimoji="0" lang="en-US" sz="700" b="0" i="0" u="none" strike="noStrike" kern="0" cap="none" spc="0" normalizeH="0" baseline="0" noProof="0">
              <a:ln>
                <a:noFill/>
              </a:ln>
              <a:solidFill>
                <a:sysClr val="windowText" lastClr="000000"/>
              </a:solidFill>
              <a:effectLst/>
              <a:uLnTx/>
              <a:uFillTx/>
              <a:latin typeface="Arial Narrow" pitchFamily="34" charset="0"/>
              <a:ea typeface="+mn-ea"/>
              <a:cs typeface="+mn-cs"/>
            </a:rPr>
            <a:t>, which is currently $600 less than the amount shown in the School Board's Advertised Budget.  Final adjustments will be reflected at the </a:t>
          </a:r>
          <a:r>
            <a:rPr kumimoji="0" lang="en-US" sz="700" b="0" i="1" u="none" strike="noStrike" kern="0" cap="none" spc="0" normalizeH="0" baseline="0" noProof="0">
              <a:ln>
                <a:noFill/>
              </a:ln>
              <a:solidFill>
                <a:sysClr val="windowText" lastClr="000000"/>
              </a:solidFill>
              <a:effectLst/>
              <a:uLnTx/>
              <a:uFillTx/>
              <a:latin typeface="Arial Narrow" pitchFamily="34" charset="0"/>
              <a:ea typeface="+mn-ea"/>
              <a:cs typeface="+mn-cs"/>
            </a:rPr>
            <a:t>FY 2019 Carryover Review</a:t>
          </a:r>
          <a:r>
            <a:rPr kumimoji="0" lang="en-US" sz="700" b="0" i="0" u="none" strike="noStrike" kern="0" cap="none" spc="0" normalizeH="0" baseline="0" noProof="0">
              <a:ln>
                <a:noFill/>
              </a:ln>
              <a:solidFill>
                <a:sysClr val="windowText" lastClr="000000"/>
              </a:solidFill>
              <a:effectLst/>
              <a:uLnTx/>
              <a:uFillTx/>
              <a:latin typeface="Arial Narrow" pitchFamily="34" charset="0"/>
              <a:ea typeface="+mn-ea"/>
              <a:cs typeface="+mn-cs"/>
            </a:rPr>
            <a:t>.</a:t>
          </a:r>
          <a:r>
            <a:rPr kumimoji="0" lang="en-US" sz="700" b="0" i="1" u="none" strike="noStrike" kern="0" cap="none" spc="0" normalizeH="0" baseline="0" noProof="0">
              <a:ln>
                <a:noFill/>
              </a:ln>
              <a:solidFill>
                <a:sysClr val="windowText" lastClr="000000"/>
              </a:solidFill>
              <a:effectLst/>
              <a:uLnTx/>
              <a:uFillTx/>
              <a:latin typeface="Arial Narrow" pitchFamily="34" charset="0"/>
              <a:ea typeface="+mn-ea"/>
              <a:cs typeface="+mn-cs"/>
            </a:rPr>
            <a:t>  </a:t>
          </a:r>
          <a:endParaRPr kumimoji="0" lang="en-US" sz="700" b="0" i="0" u="none" strike="noStrike" kern="0" cap="none" spc="0" normalizeH="0" baseline="0" noProof="0">
            <a:ln>
              <a:noFill/>
            </a:ln>
            <a:solidFill>
              <a:sysClr val="windowText" lastClr="000000"/>
            </a:solidFill>
            <a:effectLst/>
            <a:uLnTx/>
            <a:uFillTx/>
            <a:latin typeface="Arial Narrow" pitchFamily="34" charset="0"/>
            <a:ea typeface="+mn-ea"/>
            <a:cs typeface="+mn-cs"/>
          </a:endParaRPr>
        </a:p>
        <a:p>
          <a:pPr marL="274320" marR="0" lvl="0" indent="-457200" algn="just" defTabSz="914400" eaLnBrk="1" fontAlgn="auto" latinLnBrk="0" hangingPunct="1">
            <a:lnSpc>
              <a:spcPct val="100000"/>
            </a:lnSpc>
            <a:spcBef>
              <a:spcPts val="0"/>
            </a:spcBef>
            <a:spcAft>
              <a:spcPts val="0"/>
            </a:spcAft>
            <a:buClrTx/>
            <a:buSzTx/>
            <a:buFontTx/>
            <a:buNone/>
            <a:tabLst>
              <a:tab pos="91440" algn="l"/>
              <a:tab pos="182880" algn="l"/>
            </a:tabLst>
            <a:defRPr/>
          </a:pPr>
          <a:r>
            <a:rPr kumimoji="0" lang="en-US" sz="700" b="0" i="0" u="none" strike="noStrike" kern="0" cap="none" spc="0" normalizeH="0" baseline="0" noProof="0">
              <a:ln>
                <a:noFill/>
              </a:ln>
              <a:solidFill>
                <a:sysClr val="windowText" lastClr="000000"/>
              </a:solidFill>
              <a:effectLst/>
              <a:uLnTx/>
              <a:uFillTx/>
              <a:latin typeface="Arial Narrow" pitchFamily="34" charset="0"/>
              <a:ea typeface="+mn-ea"/>
              <a:cs typeface="+mn-cs"/>
            </a:rPr>
            <a:t>	Fund S40000, Public School Food and Nutrition Services, assumes carryover of General Reserve of $19,334,908.</a:t>
          </a:r>
        </a:p>
        <a:p>
          <a:pPr marL="274320" marR="0" lvl="0" indent="-457200" algn="just" defTabSz="914400" eaLnBrk="1" fontAlgn="auto" latinLnBrk="0" hangingPunct="1">
            <a:lnSpc>
              <a:spcPct val="100000"/>
            </a:lnSpc>
            <a:spcBef>
              <a:spcPts val="0"/>
            </a:spcBef>
            <a:spcAft>
              <a:spcPts val="0"/>
            </a:spcAft>
            <a:buClrTx/>
            <a:buSzTx/>
            <a:buFontTx/>
            <a:buNone/>
            <a:tabLst>
              <a:tab pos="91440" algn="l"/>
              <a:tab pos="182880" algn="l"/>
            </a:tabLst>
            <a:defRPr/>
          </a:pPr>
          <a:r>
            <a:rPr kumimoji="0" lang="en-US" sz="700" b="0" i="0" u="none" strike="noStrike" kern="0" cap="none" spc="0" normalizeH="0" baseline="0" noProof="0">
              <a:ln>
                <a:noFill/>
              </a:ln>
              <a:solidFill>
                <a:sysClr val="windowText" lastClr="000000"/>
              </a:solidFill>
              <a:effectLst/>
              <a:uLnTx/>
              <a:uFillTx/>
              <a:latin typeface="Arial Narrow" pitchFamily="34" charset="0"/>
              <a:ea typeface="+mn-ea"/>
              <a:cs typeface="+mn-cs"/>
            </a:rPr>
            <a:t>	Fund S50000, Public School Grants and Self-Supporting Programs, assumes carryover of Summer School Reserve of $3,423,631.</a:t>
          </a:r>
        </a:p>
        <a:p>
          <a:pPr marL="274320" marR="0" lvl="0" indent="-457200" algn="just" defTabSz="914400" eaLnBrk="1" fontAlgn="auto" latinLnBrk="0" hangingPunct="1">
            <a:lnSpc>
              <a:spcPct val="100000"/>
            </a:lnSpc>
            <a:spcBef>
              <a:spcPts val="0"/>
            </a:spcBef>
            <a:spcAft>
              <a:spcPts val="0"/>
            </a:spcAft>
            <a:buClrTx/>
            <a:buSzTx/>
            <a:buFontTx/>
            <a:buNone/>
            <a:tabLst>
              <a:tab pos="91440" algn="l"/>
              <a:tab pos="182880" algn="l"/>
            </a:tabLst>
            <a:defRPr/>
          </a:pPr>
          <a:r>
            <a:rPr kumimoji="0" lang="en-US" sz="700" b="0" i="0" u="none" strike="noStrike" kern="0" cap="none" spc="0" normalizeH="0" baseline="0" noProof="0">
              <a:ln>
                <a:noFill/>
              </a:ln>
              <a:solidFill>
                <a:sysClr val="windowText" lastClr="000000"/>
              </a:solidFill>
              <a:effectLst/>
              <a:uLnTx/>
              <a:uFillTx/>
              <a:latin typeface="Arial Narrow" pitchFamily="34" charset="0"/>
              <a:ea typeface="+mn-ea"/>
              <a:cs typeface="+mn-cs"/>
            </a:rPr>
            <a:t>	Fund S60000, Public School Insurance, assumes carryover of Allocated Reserve of $5,948,424.</a:t>
          </a:r>
        </a:p>
        <a:p>
          <a:pPr marL="274320" marR="0" lvl="0" indent="-457200" algn="just" defTabSz="914400" eaLnBrk="1" fontAlgn="auto" latinLnBrk="0" hangingPunct="1">
            <a:lnSpc>
              <a:spcPct val="100000"/>
            </a:lnSpc>
            <a:spcBef>
              <a:spcPts val="0"/>
            </a:spcBef>
            <a:spcAft>
              <a:spcPts val="0"/>
            </a:spcAft>
            <a:buClrTx/>
            <a:buSzTx/>
            <a:buFontTx/>
            <a:buNone/>
            <a:tabLst>
              <a:tab pos="91440" algn="l"/>
              <a:tab pos="182880" algn="l"/>
            </a:tabLst>
            <a:defRPr/>
          </a:pPr>
          <a:r>
            <a:rPr kumimoji="0" lang="en-US" sz="700" b="0" i="0" u="none" strike="noStrike" kern="0" cap="none" spc="0" normalizeH="0" baseline="0" noProof="0">
              <a:ln>
                <a:noFill/>
              </a:ln>
              <a:solidFill>
                <a:sysClr val="windowText" lastClr="000000"/>
              </a:solidFill>
              <a:effectLst/>
              <a:uLnTx/>
              <a:uFillTx/>
              <a:latin typeface="Arial Narrow" pitchFamily="34" charset="0"/>
              <a:ea typeface="+mn-ea"/>
              <a:cs typeface="+mn-cs"/>
            </a:rPr>
            <a:t>	Fund S62000, Public School Health and Flexible Benefits, assumes carryover of Premium Stabilization Reserve of $88,258,897.</a:t>
          </a:r>
        </a:p>
        <a:p>
          <a:pPr marL="274320" marR="0" lvl="0" indent="-457200" algn="just" defTabSz="914400" eaLnBrk="1" fontAlgn="auto" latinLnBrk="0" hangingPunct="1">
            <a:lnSpc>
              <a:spcPct val="100000"/>
            </a:lnSpc>
            <a:spcBef>
              <a:spcPts val="0"/>
            </a:spcBef>
            <a:spcAft>
              <a:spcPts val="0"/>
            </a:spcAft>
            <a:buClrTx/>
            <a:buSzTx/>
            <a:buFontTx/>
            <a:buNone/>
            <a:tabLst>
              <a:tab pos="91440" algn="l"/>
              <a:tab pos="182880" algn="l"/>
            </a:tabLst>
            <a:defRPr/>
          </a:pPr>
          <a:endParaRPr kumimoji="0" lang="en-US" sz="700" b="0" i="0" u="none" strike="noStrike" kern="0" cap="none" spc="0" normalizeH="0" baseline="30000" noProof="0">
            <a:ln>
              <a:noFill/>
            </a:ln>
            <a:solidFill>
              <a:sysClr val="windowText" lastClr="000000"/>
            </a:solidFill>
            <a:effectLst/>
            <a:uLnTx/>
            <a:uFillTx/>
            <a:latin typeface="Arial Narrow" pitchFamily="34" charset="0"/>
            <a:ea typeface="+mn-ea"/>
            <a:cs typeface="+mn-cs"/>
          </a:endParaRPr>
        </a:p>
        <a:p>
          <a:pPr marL="274320" marR="0" lvl="0" indent="-457200" algn="just" defTabSz="914400" eaLnBrk="1" fontAlgn="auto" latinLnBrk="0" hangingPunct="1">
            <a:lnSpc>
              <a:spcPct val="100000"/>
            </a:lnSpc>
            <a:spcBef>
              <a:spcPts val="0"/>
            </a:spcBef>
            <a:spcAft>
              <a:spcPts val="0"/>
            </a:spcAft>
            <a:buClrTx/>
            <a:buSzTx/>
            <a:buFontTx/>
            <a:buNone/>
            <a:tabLst>
              <a:tab pos="91440" algn="l"/>
              <a:tab pos="182880" algn="l"/>
            </a:tabLst>
            <a:defRPr/>
          </a:pPr>
          <a:r>
            <a:rPr kumimoji="0" lang="en-US" sz="700" b="0" i="0" u="none" strike="noStrike" kern="0" cap="none" spc="0" normalizeH="0" baseline="30000" noProof="0">
              <a:ln>
                <a:noFill/>
              </a:ln>
              <a:solidFill>
                <a:sysClr val="windowText" lastClr="000000"/>
              </a:solidFill>
              <a:effectLst/>
              <a:uLnTx/>
              <a:uFillTx/>
              <a:latin typeface="Arial Narrow" pitchFamily="34" charset="0"/>
              <a:ea typeface="+mn-ea"/>
              <a:cs typeface="+mn-cs"/>
            </a:rPr>
            <a:t>4</a:t>
          </a:r>
          <a:r>
            <a:rPr kumimoji="0" lang="en-US" sz="700" b="1" i="0" u="none" strike="noStrike" kern="0" cap="none" spc="0" normalizeH="0" baseline="30000" noProof="0">
              <a:ln>
                <a:noFill/>
              </a:ln>
              <a:solidFill>
                <a:sysClr val="windowText" lastClr="000000"/>
              </a:solidFill>
              <a:effectLst/>
              <a:uLnTx/>
              <a:uFillTx/>
              <a:latin typeface="Arial Narrow" pitchFamily="34" charset="0"/>
              <a:ea typeface="+mn-ea"/>
              <a:cs typeface="+mn-cs"/>
            </a:rPr>
            <a:t>	</a:t>
          </a:r>
          <a:r>
            <a:rPr kumimoji="0" lang="en-US" sz="700" b="1" i="0" u="none" strike="noStrike" kern="0" cap="none" spc="0" normalizeH="0" baseline="0" noProof="0">
              <a:ln>
                <a:noFill/>
              </a:ln>
              <a:solidFill>
                <a:sysClr val="windowText" lastClr="000000"/>
              </a:solidFill>
              <a:effectLst/>
              <a:uLnTx/>
              <a:uFillTx/>
              <a:latin typeface="Arial Narrow" pitchFamily="34" charset="0"/>
              <a:ea typeface="+mn-ea"/>
              <a:cs typeface="+mn-cs"/>
            </a:rPr>
            <a:t>Not reflected are the following adjustments to balance in FY 2020:</a:t>
          </a:r>
        </a:p>
        <a:p>
          <a:pPr marL="274320" marR="0" lvl="0" indent="-457200" algn="just" defTabSz="914400" eaLnBrk="1" fontAlgn="auto" latinLnBrk="0" hangingPunct="1">
            <a:lnSpc>
              <a:spcPct val="100000"/>
            </a:lnSpc>
            <a:spcBef>
              <a:spcPts val="0"/>
            </a:spcBef>
            <a:spcAft>
              <a:spcPts val="0"/>
            </a:spcAft>
            <a:buClrTx/>
            <a:buSzTx/>
            <a:buFontTx/>
            <a:buNone/>
            <a:tabLst>
              <a:tab pos="91440" algn="l"/>
              <a:tab pos="182880" algn="l"/>
            </a:tabLst>
            <a:defRPr/>
          </a:pPr>
          <a:r>
            <a:rPr kumimoji="0" lang="en-US" sz="700" b="0" i="0" u="none" strike="noStrike" kern="0" cap="none" spc="0" normalizeH="0" baseline="0" noProof="0">
              <a:ln>
                <a:noFill/>
              </a:ln>
              <a:solidFill>
                <a:sysClr val="windowText" lastClr="000000"/>
              </a:solidFill>
              <a:effectLst/>
              <a:uLnTx/>
              <a:uFillTx/>
              <a:latin typeface="Arial Narrow" pitchFamily="34" charset="0"/>
              <a:ea typeface="+mn-ea"/>
              <a:cs typeface="+mn-cs"/>
            </a:rPr>
            <a:t>	Fund S40000, Public School Food and Nutrition Services, assumes carryover of General Reserve of $19,334,908.</a:t>
          </a:r>
        </a:p>
        <a:p>
          <a:pPr marL="274320" marR="0" lvl="0" indent="-457200" algn="just" defTabSz="914400" eaLnBrk="1" fontAlgn="auto" latinLnBrk="0" hangingPunct="1">
            <a:lnSpc>
              <a:spcPct val="100000"/>
            </a:lnSpc>
            <a:spcBef>
              <a:spcPts val="0"/>
            </a:spcBef>
            <a:spcAft>
              <a:spcPts val="0"/>
            </a:spcAft>
            <a:buClrTx/>
            <a:buSzTx/>
            <a:buFontTx/>
            <a:buNone/>
            <a:tabLst>
              <a:tab pos="91440" algn="l"/>
              <a:tab pos="182880" algn="l"/>
            </a:tabLst>
            <a:defRPr/>
          </a:pPr>
          <a:r>
            <a:rPr kumimoji="0" lang="en-US" sz="700" b="0" i="0" u="none" strike="noStrike" kern="0" cap="none" spc="0" normalizeH="0" baseline="0" noProof="0">
              <a:ln>
                <a:noFill/>
              </a:ln>
              <a:solidFill>
                <a:sysClr val="windowText" lastClr="000000"/>
              </a:solidFill>
              <a:effectLst/>
              <a:uLnTx/>
              <a:uFillTx/>
              <a:latin typeface="Arial Narrow" pitchFamily="34" charset="0"/>
              <a:ea typeface="+mn-ea"/>
              <a:cs typeface="+mn-cs"/>
            </a:rPr>
            <a:t>	Fund S50000, Public School Grants and Self-Supporting Programs, assumes carryover of Summer School Reserve of $3,423,631.</a:t>
          </a:r>
        </a:p>
        <a:p>
          <a:pPr marL="274320" marR="0" lvl="0" indent="-457200" algn="just" defTabSz="914400" eaLnBrk="1" fontAlgn="auto" latinLnBrk="0" hangingPunct="1">
            <a:lnSpc>
              <a:spcPct val="100000"/>
            </a:lnSpc>
            <a:spcBef>
              <a:spcPts val="0"/>
            </a:spcBef>
            <a:spcAft>
              <a:spcPts val="0"/>
            </a:spcAft>
            <a:buClrTx/>
            <a:buSzTx/>
            <a:buFontTx/>
            <a:buNone/>
            <a:tabLst>
              <a:tab pos="91440" algn="l"/>
              <a:tab pos="182880" algn="l"/>
            </a:tabLst>
            <a:defRPr/>
          </a:pPr>
          <a:r>
            <a:rPr kumimoji="0" lang="en-US" sz="700" b="0" i="0" u="none" strike="noStrike" kern="0" cap="none" spc="0" normalizeH="0" baseline="0" noProof="0">
              <a:ln>
                <a:noFill/>
              </a:ln>
              <a:solidFill>
                <a:sysClr val="windowText" lastClr="000000"/>
              </a:solidFill>
              <a:effectLst/>
              <a:uLnTx/>
              <a:uFillTx/>
              <a:latin typeface="Arial Narrow" pitchFamily="34" charset="0"/>
              <a:ea typeface="+mn-ea"/>
              <a:cs typeface="+mn-cs"/>
            </a:rPr>
            <a:t>	Fund S60000, Public School Insurance, assumes carryover of Allocated Reserve of $5,948,424.</a:t>
          </a:r>
        </a:p>
        <a:p>
          <a:pPr marL="274320" marR="0" lvl="0" indent="-457200" algn="just" defTabSz="914400" eaLnBrk="1" fontAlgn="auto" latinLnBrk="0" hangingPunct="1">
            <a:lnSpc>
              <a:spcPct val="100000"/>
            </a:lnSpc>
            <a:spcBef>
              <a:spcPts val="0"/>
            </a:spcBef>
            <a:spcAft>
              <a:spcPts val="0"/>
            </a:spcAft>
            <a:buClrTx/>
            <a:buSzTx/>
            <a:buFontTx/>
            <a:buNone/>
            <a:tabLst>
              <a:tab pos="91440" algn="l"/>
              <a:tab pos="182880" algn="l"/>
            </a:tabLst>
            <a:defRPr/>
          </a:pPr>
          <a:r>
            <a:rPr kumimoji="0" lang="en-US" sz="700" b="0" i="0" u="none" strike="noStrike" kern="0" cap="none" spc="0" normalizeH="0" baseline="0" noProof="0">
              <a:ln>
                <a:noFill/>
              </a:ln>
              <a:solidFill>
                <a:sysClr val="windowText" lastClr="000000"/>
              </a:solidFill>
              <a:effectLst/>
              <a:uLnTx/>
              <a:uFillTx/>
              <a:latin typeface="Arial Narrow" pitchFamily="34" charset="0"/>
              <a:ea typeface="+mn-ea"/>
              <a:cs typeface="+mn-cs"/>
            </a:rPr>
            <a:t>	Fund S62000, Public School Health and Flexible Benefits, assumes carryover of Premium Stabilization Reserve of $88,258,897.</a:t>
          </a:r>
        </a:p>
        <a:p>
          <a:pPr marL="274320" marR="0" lvl="0" indent="-457200" algn="just" defTabSz="914400" eaLnBrk="1" fontAlgn="auto" latinLnBrk="0" hangingPunct="1">
            <a:lnSpc>
              <a:spcPct val="100000"/>
            </a:lnSpc>
            <a:spcBef>
              <a:spcPts val="0"/>
            </a:spcBef>
            <a:spcAft>
              <a:spcPts val="0"/>
            </a:spcAft>
            <a:buClrTx/>
            <a:buSzTx/>
            <a:buFontTx/>
            <a:buNone/>
            <a:tabLst>
              <a:tab pos="91440" algn="l"/>
              <a:tab pos="182880" algn="l"/>
            </a:tabLst>
            <a:defRPr/>
          </a:pPr>
          <a:endParaRPr kumimoji="0" lang="en-US" sz="700" b="0" i="0" u="none" strike="noStrike" kern="0" cap="none" spc="0" normalizeH="0" baseline="0" noProof="0">
            <a:ln>
              <a:noFill/>
            </a:ln>
            <a:solidFill>
              <a:sysClr val="windowText" lastClr="000000"/>
            </a:solidFill>
            <a:effectLst/>
            <a:uLnTx/>
            <a:uFillTx/>
            <a:latin typeface="Arial Narrow" pitchFamily="34" charset="0"/>
            <a:ea typeface="+mn-ea"/>
            <a:cs typeface="+mn-cs"/>
          </a:endParaRPr>
        </a:p>
        <a:p>
          <a:pPr marL="274320" marR="0" lvl="0" indent="-457200" algn="just" defTabSz="914400" eaLnBrk="1" fontAlgn="auto" latinLnBrk="0" hangingPunct="1">
            <a:lnSpc>
              <a:spcPct val="100000"/>
            </a:lnSpc>
            <a:spcBef>
              <a:spcPts val="0"/>
            </a:spcBef>
            <a:spcAft>
              <a:spcPts val="0"/>
            </a:spcAft>
            <a:buClrTx/>
            <a:buSzTx/>
            <a:buFontTx/>
            <a:buNone/>
            <a:tabLst>
              <a:tab pos="91440" algn="l"/>
              <a:tab pos="182880" algn="l"/>
            </a:tabLst>
            <a:defRPr/>
          </a:pPr>
          <a:endParaRPr lang="en-US" sz="700" b="0" i="0">
            <a:solidFill>
              <a:sysClr val="windowText" lastClr="000000"/>
            </a:solidFill>
            <a:effectLst/>
            <a:latin typeface="Arial Narrow" pitchFamily="34" charset="0"/>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20"/>
  <sheetViews>
    <sheetView showGridLines="0" tabSelected="1" topLeftCell="A113" zoomScale="120" zoomScaleNormal="120" zoomScaleSheetLayoutView="150" workbookViewId="0">
      <selection activeCell="K10" sqref="K10"/>
    </sheetView>
  </sheetViews>
  <sheetFormatPr defaultRowHeight="12.75" x14ac:dyDescent="0.2"/>
  <cols>
    <col min="1" max="1" width="31" style="55" customWidth="1"/>
    <col min="2" max="2" width="10.5703125" style="55" bestFit="1" customWidth="1"/>
    <col min="3" max="3" width="10.28515625" style="55" customWidth="1"/>
    <col min="4" max="4" width="11.28515625" style="55" bestFit="1" customWidth="1"/>
    <col min="5" max="6" width="10.28515625" style="55" customWidth="1"/>
    <col min="7" max="7" width="11" style="55" customWidth="1"/>
    <col min="8" max="8" width="9.5703125" style="55" customWidth="1"/>
    <col min="9" max="16384" width="9.140625" style="55"/>
  </cols>
  <sheetData>
    <row r="1" spans="1:8" s="3" customFormat="1" ht="21" x14ac:dyDescent="0.35">
      <c r="A1" s="1" t="s">
        <v>0</v>
      </c>
      <c r="B1" s="2"/>
      <c r="C1" s="2"/>
      <c r="D1" s="2"/>
      <c r="E1" s="2"/>
      <c r="F1" s="2"/>
      <c r="G1" s="2"/>
      <c r="H1" s="2"/>
    </row>
    <row r="2" spans="1:8" s="3" customFormat="1" ht="21" x14ac:dyDescent="0.35">
      <c r="A2" s="1" t="s">
        <v>1</v>
      </c>
      <c r="B2" s="2"/>
      <c r="C2" s="2"/>
      <c r="D2" s="2"/>
      <c r="E2" s="2"/>
      <c r="F2" s="2"/>
      <c r="G2" s="2"/>
      <c r="H2" s="2"/>
    </row>
    <row r="3" spans="1:8" s="4" customFormat="1" ht="4.5" customHeight="1" x14ac:dyDescent="0.25"/>
    <row r="4" spans="1:8" s="7" customFormat="1" ht="51.75" thickBot="1" x14ac:dyDescent="0.3">
      <c r="A4" s="5" t="s">
        <v>2</v>
      </c>
      <c r="B4" s="5" t="s">
        <v>3</v>
      </c>
      <c r="C4" s="5" t="s">
        <v>4</v>
      </c>
      <c r="D4" s="5" t="s">
        <v>5</v>
      </c>
      <c r="E4" s="5" t="s">
        <v>6</v>
      </c>
      <c r="F4" s="5" t="s">
        <v>7</v>
      </c>
      <c r="G4" s="5" t="s">
        <v>8</v>
      </c>
      <c r="H4" s="6" t="s">
        <v>9</v>
      </c>
    </row>
    <row r="5" spans="1:8" s="7" customFormat="1" ht="6.75" customHeight="1" x14ac:dyDescent="0.25"/>
    <row r="6" spans="1:8" s="7" customFormat="1" x14ac:dyDescent="0.25">
      <c r="A6" s="8" t="s">
        <v>10</v>
      </c>
      <c r="D6" s="9"/>
      <c r="E6" s="9"/>
      <c r="F6" s="9"/>
      <c r="G6" s="9"/>
    </row>
    <row r="7" spans="1:8" s="7" customFormat="1" ht="4.5" customHeight="1" x14ac:dyDescent="0.25">
      <c r="D7" s="9"/>
      <c r="E7" s="9"/>
      <c r="F7" s="9"/>
      <c r="G7" s="9"/>
    </row>
    <row r="8" spans="1:8" s="7" customFormat="1" x14ac:dyDescent="0.25">
      <c r="A8" s="8" t="s">
        <v>11</v>
      </c>
      <c r="D8" s="9"/>
      <c r="E8" s="9"/>
      <c r="F8" s="9"/>
      <c r="G8" s="9"/>
    </row>
    <row r="9" spans="1:8" s="9" customFormat="1" x14ac:dyDescent="0.25">
      <c r="A9" s="9" t="s">
        <v>37</v>
      </c>
      <c r="B9" s="10">
        <v>4146267303</v>
      </c>
      <c r="C9" s="10">
        <v>4281644088</v>
      </c>
      <c r="D9" s="10">
        <v>4324246552</v>
      </c>
      <c r="E9" s="10">
        <v>4444476198</v>
      </c>
      <c r="F9" s="10">
        <v>4457199539</v>
      </c>
      <c r="G9" s="10">
        <f>F9-D9</f>
        <v>132952987</v>
      </c>
      <c r="H9" s="11">
        <f>IF((ISERROR(G9/D9)),"-     ",(G9/D9))</f>
        <v>3.0745931204710825E-2</v>
      </c>
    </row>
    <row r="10" spans="1:8" s="12" customFormat="1" x14ac:dyDescent="0.25">
      <c r="A10" s="12" t="s">
        <v>38</v>
      </c>
      <c r="B10" s="13">
        <v>2959281</v>
      </c>
      <c r="C10" s="13">
        <v>3400000</v>
      </c>
      <c r="D10" s="14">
        <v>3400000</v>
      </c>
      <c r="E10" s="14">
        <v>3400000</v>
      </c>
      <c r="F10" s="14">
        <v>3400000</v>
      </c>
      <c r="G10" s="14">
        <f>F10-D10</f>
        <v>0</v>
      </c>
      <c r="H10" s="15">
        <f>IF((ISERROR(G10/D10)),"-     ",(G10/D10))</f>
        <v>0</v>
      </c>
    </row>
    <row r="11" spans="1:8" s="12" customFormat="1" x14ac:dyDescent="0.25">
      <c r="A11" s="12" t="s">
        <v>39</v>
      </c>
      <c r="B11" s="13">
        <v>0</v>
      </c>
      <c r="C11" s="13">
        <v>0</v>
      </c>
      <c r="D11" s="14">
        <v>0</v>
      </c>
      <c r="E11" s="14">
        <v>0</v>
      </c>
      <c r="F11" s="14">
        <v>0</v>
      </c>
      <c r="G11" s="14">
        <f>F11-D11</f>
        <v>0</v>
      </c>
      <c r="H11" s="15" t="str">
        <f>IF((ISERROR(G11/D11)),"-     ",(G11/D11))</f>
        <v xml:space="preserve">-     </v>
      </c>
    </row>
    <row r="12" spans="1:8" s="9" customFormat="1" x14ac:dyDescent="0.25">
      <c r="A12" s="9" t="s">
        <v>40</v>
      </c>
      <c r="B12" s="16">
        <v>2143262</v>
      </c>
      <c r="C12" s="16">
        <v>100000</v>
      </c>
      <c r="D12" s="17">
        <v>1289680</v>
      </c>
      <c r="E12" s="17">
        <v>200000</v>
      </c>
      <c r="F12" s="17">
        <v>200000</v>
      </c>
      <c r="G12" s="17">
        <f>F12-D12</f>
        <v>-1089680</v>
      </c>
      <c r="H12" s="18">
        <f>IF((ISERROR(G12/D12)),"-     ",(G12/D12))</f>
        <v>-0.84492277154022699</v>
      </c>
    </row>
    <row r="13" spans="1:8" s="23" customFormat="1" x14ac:dyDescent="0.25">
      <c r="A13" s="19" t="s">
        <v>12</v>
      </c>
      <c r="B13" s="20">
        <f>SUM(B9:B12)</f>
        <v>4151369846</v>
      </c>
      <c r="C13" s="20">
        <f>SUM(C9:C12)</f>
        <v>4285144088</v>
      </c>
      <c r="D13" s="21">
        <f>SUM(D9:D12)</f>
        <v>4328936232</v>
      </c>
      <c r="E13" s="21">
        <f>SUM(E9:E12)</f>
        <v>4448076198</v>
      </c>
      <c r="F13" s="21">
        <f>SUM(F9:F12)</f>
        <v>4460799539</v>
      </c>
      <c r="G13" s="21">
        <f>F13-D13</f>
        <v>131863307</v>
      </c>
      <c r="H13" s="22">
        <f>IF((ISERROR(G13/D13)),"-     ",(G13/D13))</f>
        <v>3.0460903079433489E-2</v>
      </c>
    </row>
    <row r="14" spans="1:8" s="23" customFormat="1" ht="9.75" customHeight="1" x14ac:dyDescent="0.25">
      <c r="A14" s="24"/>
      <c r="B14" s="20"/>
      <c r="C14" s="20"/>
      <c r="D14" s="21"/>
      <c r="E14" s="21"/>
      <c r="F14" s="21"/>
      <c r="G14" s="21"/>
      <c r="H14" s="22"/>
    </row>
    <row r="15" spans="1:8" s="7" customFormat="1" x14ac:dyDescent="0.25">
      <c r="A15" s="8" t="s">
        <v>13</v>
      </c>
      <c r="F15" s="9"/>
      <c r="H15" s="25"/>
    </row>
    <row r="16" spans="1:8" s="7" customFormat="1" x14ac:dyDescent="0.25">
      <c r="A16" s="26" t="s">
        <v>41</v>
      </c>
      <c r="B16" s="27">
        <v>3305581</v>
      </c>
      <c r="C16" s="27">
        <v>3180000</v>
      </c>
      <c r="D16" s="27">
        <v>3180000</v>
      </c>
      <c r="E16" s="27">
        <v>3080000</v>
      </c>
      <c r="F16" s="27">
        <v>3080000</v>
      </c>
      <c r="G16" s="27">
        <f>F16-D16</f>
        <v>-100000</v>
      </c>
      <c r="H16" s="15">
        <f>IF((ISERROR(G16/D16)),"-     ",(G16/D16))</f>
        <v>-3.1446540880503145E-2</v>
      </c>
    </row>
    <row r="17" spans="1:8" s="23" customFormat="1" ht="9.75" customHeight="1" x14ac:dyDescent="0.25">
      <c r="A17" s="24"/>
      <c r="B17" s="20"/>
      <c r="C17" s="20"/>
      <c r="D17" s="21"/>
      <c r="E17" s="21"/>
      <c r="F17" s="21"/>
      <c r="G17" s="21"/>
      <c r="H17" s="22"/>
    </row>
    <row r="18" spans="1:8" s="7" customFormat="1" x14ac:dyDescent="0.25">
      <c r="A18" s="8" t="s">
        <v>14</v>
      </c>
      <c r="D18" s="9"/>
      <c r="E18" s="9"/>
      <c r="F18" s="9"/>
      <c r="G18" s="10"/>
      <c r="H18" s="25"/>
    </row>
    <row r="19" spans="1:8" s="9" customFormat="1" x14ac:dyDescent="0.25">
      <c r="A19" s="9" t="s">
        <v>42</v>
      </c>
      <c r="B19" s="10">
        <v>27780000</v>
      </c>
      <c r="C19" s="10">
        <v>30000000</v>
      </c>
      <c r="D19" s="10">
        <v>24313000</v>
      </c>
      <c r="E19" s="10">
        <v>25000000</v>
      </c>
      <c r="F19" s="10">
        <v>25000000</v>
      </c>
      <c r="G19" s="10">
        <f>F19-D19</f>
        <v>687000</v>
      </c>
      <c r="H19" s="11">
        <f>IF((ISERROR(G19/D19)),"-     ",(G19/D19))</f>
        <v>2.8256488298441164E-2</v>
      </c>
    </row>
    <row r="20" spans="1:8" s="7" customFormat="1" x14ac:dyDescent="0.25">
      <c r="A20" s="9" t="s">
        <v>43</v>
      </c>
      <c r="B20" s="28">
        <v>30856692</v>
      </c>
      <c r="C20" s="28">
        <v>4575000</v>
      </c>
      <c r="D20" s="28">
        <v>98282162</v>
      </c>
      <c r="E20" s="28">
        <v>4575000</v>
      </c>
      <c r="F20" s="28">
        <v>4575000</v>
      </c>
      <c r="G20" s="29">
        <f>F20-D20</f>
        <v>-93707162</v>
      </c>
      <c r="H20" s="25">
        <f>IF((ISERROR(G20/D20)),"-     ",(G20/D20))</f>
        <v>-0.95345035246579135</v>
      </c>
    </row>
    <row r="21" spans="1:8" s="9" customFormat="1" x14ac:dyDescent="0.25">
      <c r="A21" s="9" t="s">
        <v>44</v>
      </c>
      <c r="B21" s="29">
        <v>410290</v>
      </c>
      <c r="C21" s="29">
        <v>0</v>
      </c>
      <c r="D21" s="29">
        <v>0</v>
      </c>
      <c r="E21" s="29">
        <v>0</v>
      </c>
      <c r="F21" s="29">
        <v>0</v>
      </c>
      <c r="G21" s="29">
        <f>F21-D21</f>
        <v>0</v>
      </c>
      <c r="H21" s="25" t="str">
        <f>IF((ISERROR(G21/D21)),"-     ",(G21/D21))</f>
        <v xml:space="preserve">-     </v>
      </c>
    </row>
    <row r="22" spans="1:8" s="7" customFormat="1" x14ac:dyDescent="0.25">
      <c r="A22" s="9" t="s">
        <v>45</v>
      </c>
      <c r="B22" s="28">
        <v>5000000</v>
      </c>
      <c r="C22" s="28">
        <v>0</v>
      </c>
      <c r="D22" s="29">
        <v>11664000</v>
      </c>
      <c r="E22" s="29">
        <v>0</v>
      </c>
      <c r="F22" s="29">
        <v>0</v>
      </c>
      <c r="G22" s="29">
        <f>F22-D22</f>
        <v>-11664000</v>
      </c>
      <c r="H22" s="25">
        <f>IF((ISERROR(G22/D22)),"-     ",(G22/D22))</f>
        <v>-1</v>
      </c>
    </row>
    <row r="23" spans="1:8" s="7" customFormat="1" x14ac:dyDescent="0.25">
      <c r="A23" s="9" t="s">
        <v>46</v>
      </c>
      <c r="B23" s="28">
        <v>4469430</v>
      </c>
      <c r="C23" s="28">
        <v>198985</v>
      </c>
      <c r="D23" s="29">
        <v>198985</v>
      </c>
      <c r="E23" s="29">
        <v>192152</v>
      </c>
      <c r="F23" s="29">
        <v>192152</v>
      </c>
      <c r="G23" s="29">
        <f>F23-D23</f>
        <v>-6833</v>
      </c>
      <c r="H23" s="25">
        <f>IF((ISERROR(G23/D23)),"-     ",(G23/D23))</f>
        <v>-3.4339271804407365E-2</v>
      </c>
    </row>
    <row r="24" spans="1:8" s="7" customFormat="1" x14ac:dyDescent="0.25">
      <c r="A24" s="9" t="s">
        <v>47</v>
      </c>
      <c r="B24" s="28">
        <v>18019399</v>
      </c>
      <c r="C24" s="28">
        <v>0</v>
      </c>
      <c r="D24" s="29">
        <v>82840000</v>
      </c>
      <c r="E24" s="29">
        <v>0</v>
      </c>
      <c r="F24" s="29">
        <v>0</v>
      </c>
      <c r="G24" s="29">
        <f>F24-D24</f>
        <v>-82840000</v>
      </c>
      <c r="H24" s="25">
        <f>IF((ISERROR(G24/D24)),"-     ",(G24/D24))</f>
        <v>-1</v>
      </c>
    </row>
    <row r="25" spans="1:8" s="7" customFormat="1" x14ac:dyDescent="0.25">
      <c r="A25" s="9" t="s">
        <v>48</v>
      </c>
      <c r="B25" s="28">
        <v>997341</v>
      </c>
      <c r="C25" s="28">
        <v>0</v>
      </c>
      <c r="D25" s="29">
        <v>5000</v>
      </c>
      <c r="E25" s="29">
        <v>0</v>
      </c>
      <c r="F25" s="29">
        <v>0</v>
      </c>
      <c r="G25" s="29">
        <f>F25-D25</f>
        <v>-5000</v>
      </c>
      <c r="H25" s="25">
        <f>IF((ISERROR(G25/D25)),"-     ",(G25/D25))</f>
        <v>-1</v>
      </c>
    </row>
    <row r="26" spans="1:8" s="7" customFormat="1" x14ac:dyDescent="0.25">
      <c r="A26" s="9" t="s">
        <v>49</v>
      </c>
      <c r="B26" s="28">
        <v>10738150</v>
      </c>
      <c r="C26" s="28">
        <v>0</v>
      </c>
      <c r="D26" s="29">
        <v>359810000</v>
      </c>
      <c r="E26" s="29">
        <v>0</v>
      </c>
      <c r="F26" s="29">
        <v>0</v>
      </c>
      <c r="G26" s="29">
        <f>F26-D26</f>
        <v>-359810000</v>
      </c>
      <c r="H26" s="25">
        <f>IF((ISERROR(G26/D26)),"-     ",(G26/D26))</f>
        <v>-1</v>
      </c>
    </row>
    <row r="27" spans="1:8" s="7" customFormat="1" x14ac:dyDescent="0.25">
      <c r="A27" s="9" t="s">
        <v>50</v>
      </c>
      <c r="B27" s="28">
        <v>-3</v>
      </c>
      <c r="C27" s="28">
        <v>0</v>
      </c>
      <c r="D27" s="29">
        <v>940479</v>
      </c>
      <c r="E27" s="29">
        <v>0</v>
      </c>
      <c r="F27" s="29">
        <v>0</v>
      </c>
      <c r="G27" s="29">
        <f>F27-D27</f>
        <v>-940479</v>
      </c>
      <c r="H27" s="25">
        <f>IF((ISERROR(G27/D27)),"-     ",(G27/D27))</f>
        <v>-1</v>
      </c>
    </row>
    <row r="28" spans="1:8" s="7" customFormat="1" x14ac:dyDescent="0.25">
      <c r="A28" s="9" t="s">
        <v>51</v>
      </c>
      <c r="B28" s="29">
        <v>5718653</v>
      </c>
      <c r="C28" s="28">
        <v>0</v>
      </c>
      <c r="D28" s="29">
        <v>0</v>
      </c>
      <c r="E28" s="29">
        <v>0</v>
      </c>
      <c r="F28" s="29">
        <v>0</v>
      </c>
      <c r="G28" s="29">
        <f>F28-D28</f>
        <v>0</v>
      </c>
      <c r="H28" s="25" t="str">
        <f>IF((ISERROR(G28/D28)),"-     ",(G28/D28))</f>
        <v xml:space="preserve">-     </v>
      </c>
    </row>
    <row r="29" spans="1:8" s="7" customFormat="1" x14ac:dyDescent="0.25">
      <c r="A29" s="9" t="s">
        <v>52</v>
      </c>
      <c r="B29" s="28">
        <v>18102058</v>
      </c>
      <c r="C29" s="28">
        <v>18000000</v>
      </c>
      <c r="D29" s="29">
        <v>18100000</v>
      </c>
      <c r="E29" s="29">
        <v>18400000</v>
      </c>
      <c r="F29" s="29">
        <v>18400000</v>
      </c>
      <c r="G29" s="29">
        <f>F29-D29</f>
        <v>300000</v>
      </c>
      <c r="H29" s="25">
        <f>IF((ISERROR(G29/D29)),"-     ",(G29/D29))</f>
        <v>1.6574585635359115E-2</v>
      </c>
    </row>
    <row r="30" spans="1:8" s="7" customFormat="1" x14ac:dyDescent="0.25">
      <c r="A30" s="9" t="s">
        <v>53</v>
      </c>
      <c r="B30" s="28">
        <v>0</v>
      </c>
      <c r="C30" s="28">
        <v>0</v>
      </c>
      <c r="D30" s="29">
        <v>0</v>
      </c>
      <c r="E30" s="29">
        <v>0</v>
      </c>
      <c r="F30" s="29">
        <v>0</v>
      </c>
      <c r="G30" s="29">
        <f>F30-D30</f>
        <v>0</v>
      </c>
      <c r="H30" s="25" t="str">
        <f>IF((ISERROR(G30/D30)),"-     ",(G30/D30))</f>
        <v xml:space="preserve">-     </v>
      </c>
    </row>
    <row r="31" spans="1:8" s="7" customFormat="1" x14ac:dyDescent="0.25">
      <c r="A31" s="9" t="s">
        <v>54</v>
      </c>
      <c r="B31" s="28">
        <v>20272763</v>
      </c>
      <c r="C31" s="28">
        <v>0</v>
      </c>
      <c r="D31" s="29">
        <v>104310000</v>
      </c>
      <c r="E31" s="29">
        <v>0</v>
      </c>
      <c r="F31" s="29">
        <v>0</v>
      </c>
      <c r="G31" s="29">
        <f>F31-D31</f>
        <v>-104310000</v>
      </c>
      <c r="H31" s="25">
        <f>IF((ISERROR(G31/D31)),"-     ",(G31/D31))</f>
        <v>-1</v>
      </c>
    </row>
    <row r="32" spans="1:8" s="9" customFormat="1" ht="12.75" customHeight="1" x14ac:dyDescent="0.25">
      <c r="A32" s="9" t="s">
        <v>55</v>
      </c>
      <c r="B32" s="17">
        <v>161878186</v>
      </c>
      <c r="C32" s="17">
        <v>156464442</v>
      </c>
      <c r="D32" s="17">
        <v>542122615</v>
      </c>
      <c r="E32" s="17">
        <v>181483205</v>
      </c>
      <c r="F32" s="17">
        <v>181483205</v>
      </c>
      <c r="G32" s="17">
        <f>F32-D32</f>
        <v>-360639410</v>
      </c>
      <c r="H32" s="18">
        <f>IF((ISERROR(G32/D32)),"-     ",(G32/D32))</f>
        <v>-0.66523587103998605</v>
      </c>
    </row>
    <row r="33" spans="1:8" s="7" customFormat="1" x14ac:dyDescent="0.25">
      <c r="A33" s="19" t="s">
        <v>15</v>
      </c>
      <c r="B33" s="20">
        <f>SUM(B19:B32)</f>
        <v>304242959</v>
      </c>
      <c r="C33" s="20">
        <f>SUM(C19:C32)</f>
        <v>209238427</v>
      </c>
      <c r="D33" s="20">
        <f>SUM(D19:D32)</f>
        <v>1242586241</v>
      </c>
      <c r="E33" s="20">
        <f>SUM(E19:E32)</f>
        <v>229650357</v>
      </c>
      <c r="F33" s="21">
        <f>SUM(F19:F32)</f>
        <v>229650357</v>
      </c>
      <c r="G33" s="20">
        <f>F33-D33</f>
        <v>-1012935884</v>
      </c>
      <c r="H33" s="22">
        <f>IF((ISERROR(G33/D33)),"-     ",(G33/D33))</f>
        <v>-0.81518356680403647</v>
      </c>
    </row>
    <row r="34" spans="1:8" s="23" customFormat="1" ht="9.75" customHeight="1" x14ac:dyDescent="0.25">
      <c r="A34" s="24"/>
      <c r="B34" s="20"/>
      <c r="C34" s="20"/>
      <c r="D34" s="21"/>
      <c r="E34" s="21"/>
      <c r="F34" s="21"/>
      <c r="G34" s="21"/>
      <c r="H34" s="22"/>
    </row>
    <row r="35" spans="1:8" s="7" customFormat="1" x14ac:dyDescent="0.25">
      <c r="A35" s="8" t="s">
        <v>16</v>
      </c>
      <c r="F35" s="9"/>
      <c r="H35" s="25"/>
    </row>
    <row r="36" spans="1:8" s="7" customFormat="1" x14ac:dyDescent="0.25">
      <c r="A36" s="9" t="s">
        <v>56</v>
      </c>
      <c r="B36" s="10">
        <v>24135211</v>
      </c>
      <c r="C36" s="10">
        <v>27055033</v>
      </c>
      <c r="D36" s="10">
        <v>26341527</v>
      </c>
      <c r="E36" s="10">
        <v>21584403</v>
      </c>
      <c r="F36" s="10">
        <v>21584403</v>
      </c>
      <c r="G36" s="27">
        <f>F36-D36</f>
        <v>-4757124</v>
      </c>
      <c r="H36" s="25">
        <f>IF((ISERROR(G36/D36)),"-     ",(G36/D36))</f>
        <v>-0.18059408628816392</v>
      </c>
    </row>
    <row r="37" spans="1:8" s="7" customFormat="1" x14ac:dyDescent="0.25">
      <c r="A37" s="9" t="s">
        <v>57</v>
      </c>
      <c r="B37" s="29">
        <v>109377246</v>
      </c>
      <c r="C37" s="29">
        <v>97232264</v>
      </c>
      <c r="D37" s="29">
        <v>226032218</v>
      </c>
      <c r="E37" s="29">
        <v>90875106</v>
      </c>
      <c r="F37" s="29">
        <v>90875106</v>
      </c>
      <c r="G37" s="14">
        <f>F37-D37</f>
        <v>-135157112</v>
      </c>
      <c r="H37" s="25">
        <f>IF((ISERROR(G37/D37)),"-     ",(G37/D37))</f>
        <v>-0.59795507559015326</v>
      </c>
    </row>
    <row r="38" spans="1:8" s="7" customFormat="1" x14ac:dyDescent="0.25">
      <c r="A38" s="9" t="s">
        <v>58</v>
      </c>
      <c r="B38" s="29">
        <v>24490330</v>
      </c>
      <c r="C38" s="29">
        <v>26015876</v>
      </c>
      <c r="D38" s="29">
        <v>23746091</v>
      </c>
      <c r="E38" s="29">
        <v>22749209</v>
      </c>
      <c r="F38" s="29">
        <v>22749209</v>
      </c>
      <c r="G38" s="14">
        <f>F38-D38</f>
        <v>-996882</v>
      </c>
      <c r="H38" s="25">
        <f>IF((ISERROR(G38/D38)),"-     ",(G38/D38))</f>
        <v>-4.1980888559721263E-2</v>
      </c>
    </row>
    <row r="39" spans="1:8" s="7" customFormat="1" ht="12.75" customHeight="1" x14ac:dyDescent="0.25">
      <c r="A39" s="30" t="s">
        <v>59</v>
      </c>
      <c r="B39" s="29">
        <v>34329991</v>
      </c>
      <c r="C39" s="29">
        <v>34501838</v>
      </c>
      <c r="D39" s="29">
        <v>34501838</v>
      </c>
      <c r="E39" s="29">
        <v>35013362</v>
      </c>
      <c r="F39" s="29">
        <v>35013362</v>
      </c>
      <c r="G39" s="28">
        <f>F39-D39</f>
        <v>511524</v>
      </c>
      <c r="H39" s="25">
        <f>IF((ISERROR(G39/D39)),"-     ",(G39/D39))</f>
        <v>1.4825992748560236E-2</v>
      </c>
    </row>
    <row r="40" spans="1:8" s="7" customFormat="1" x14ac:dyDescent="0.25">
      <c r="A40" s="9" t="s">
        <v>60</v>
      </c>
      <c r="B40" s="29">
        <v>8830782</v>
      </c>
      <c r="C40" s="29">
        <v>8619072</v>
      </c>
      <c r="D40" s="29">
        <v>9000836</v>
      </c>
      <c r="E40" s="29">
        <v>9138177</v>
      </c>
      <c r="F40" s="29">
        <v>9138177</v>
      </c>
      <c r="G40" s="28">
        <f>F40-D40</f>
        <v>137341</v>
      </c>
      <c r="H40" s="25">
        <f>IF((ISERROR(G40/D40)),"-     ",(G40/D40))</f>
        <v>1.5258693748002964E-2</v>
      </c>
    </row>
    <row r="41" spans="1:8" s="7" customFormat="1" x14ac:dyDescent="0.25">
      <c r="A41" s="9" t="s">
        <v>61</v>
      </c>
      <c r="B41" s="29">
        <v>5567532</v>
      </c>
      <c r="C41" s="29">
        <v>5711801</v>
      </c>
      <c r="D41" s="29">
        <v>5711801</v>
      </c>
      <c r="E41" s="29">
        <v>6139100</v>
      </c>
      <c r="F41" s="29">
        <v>6173494</v>
      </c>
      <c r="G41" s="28">
        <f>F41-D41</f>
        <v>461693</v>
      </c>
      <c r="H41" s="25">
        <f>IF((ISERROR(G41/D41)),"-     ",(G41/D41))</f>
        <v>8.0831422523298696E-2</v>
      </c>
    </row>
    <row r="42" spans="1:8" s="7" customFormat="1" x14ac:dyDescent="0.25">
      <c r="A42" s="9" t="s">
        <v>62</v>
      </c>
      <c r="B42" s="29">
        <v>34941</v>
      </c>
      <c r="C42" s="29">
        <v>67366</v>
      </c>
      <c r="D42" s="29">
        <v>67366</v>
      </c>
      <c r="E42" s="29">
        <v>78428</v>
      </c>
      <c r="F42" s="29">
        <v>78428</v>
      </c>
      <c r="G42" s="28">
        <f>F42-D42</f>
        <v>11062</v>
      </c>
      <c r="H42" s="25">
        <f>IF((ISERROR(G42/D42)),"-     ",(G42/D42))</f>
        <v>0.16420746370572692</v>
      </c>
    </row>
    <row r="43" spans="1:8" s="7" customFormat="1" x14ac:dyDescent="0.25">
      <c r="A43" s="9" t="s">
        <v>63</v>
      </c>
      <c r="B43" s="29">
        <v>2383703</v>
      </c>
      <c r="C43" s="29">
        <v>2463644</v>
      </c>
      <c r="D43" s="29">
        <v>2463644</v>
      </c>
      <c r="E43" s="29">
        <v>2551955</v>
      </c>
      <c r="F43" s="29">
        <v>2551955</v>
      </c>
      <c r="G43" s="28">
        <f>F43-D43</f>
        <v>88311</v>
      </c>
      <c r="H43" s="25">
        <f>IF((ISERROR(G43/D43)),"-     ",(G43/D43))</f>
        <v>3.5845682249545797E-2</v>
      </c>
    </row>
    <row r="44" spans="1:8" s="7" customFormat="1" x14ac:dyDescent="0.25">
      <c r="A44" s="9" t="s">
        <v>64</v>
      </c>
      <c r="B44" s="29">
        <v>47173122</v>
      </c>
      <c r="C44" s="29">
        <v>48006555</v>
      </c>
      <c r="D44" s="29">
        <v>48006555</v>
      </c>
      <c r="E44" s="29">
        <v>50253590</v>
      </c>
      <c r="F44" s="29">
        <v>50542523</v>
      </c>
      <c r="G44" s="28">
        <f>F44-D44</f>
        <v>2535968</v>
      </c>
      <c r="H44" s="25">
        <f>IF((ISERROR(G44/D44)),"-     ",(G44/D44))</f>
        <v>5.2825452690783578E-2</v>
      </c>
    </row>
    <row r="45" spans="1:8" s="7" customFormat="1" x14ac:dyDescent="0.25">
      <c r="A45" s="9" t="s">
        <v>65</v>
      </c>
      <c r="B45" s="29">
        <v>83185546</v>
      </c>
      <c r="C45" s="29">
        <v>77886250</v>
      </c>
      <c r="D45" s="29">
        <v>89761416</v>
      </c>
      <c r="E45" s="29">
        <v>81954210</v>
      </c>
      <c r="F45" s="29">
        <v>81954210</v>
      </c>
      <c r="G45" s="28">
        <f>F45-D45</f>
        <v>-7807206</v>
      </c>
      <c r="H45" s="25">
        <f>IF((ISERROR(G45/D45)),"-     ",(G45/D45))</f>
        <v>-8.6977304368727873E-2</v>
      </c>
    </row>
    <row r="46" spans="1:8" s="7" customFormat="1" ht="24" customHeight="1" x14ac:dyDescent="0.25">
      <c r="A46" s="30" t="s">
        <v>66</v>
      </c>
      <c r="B46" s="31">
        <v>22769184</v>
      </c>
      <c r="C46" s="31">
        <v>20447085</v>
      </c>
      <c r="D46" s="31">
        <v>20447085</v>
      </c>
      <c r="E46" s="31">
        <v>21809181</v>
      </c>
      <c r="F46" s="31">
        <v>18453923</v>
      </c>
      <c r="G46" s="33">
        <f>F46-D46</f>
        <v>-1993162</v>
      </c>
      <c r="H46" s="32">
        <f>IF((ISERROR(G46/D46)),"-     ",(G46/D46))</f>
        <v>-9.7479029406881232E-2</v>
      </c>
    </row>
    <row r="47" spans="1:8" s="7" customFormat="1" ht="24" customHeight="1" x14ac:dyDescent="0.25">
      <c r="A47" s="30" t="s">
        <v>67</v>
      </c>
      <c r="B47" s="31">
        <v>17360792</v>
      </c>
      <c r="C47" s="31">
        <v>17872062</v>
      </c>
      <c r="D47" s="31">
        <v>17872062</v>
      </c>
      <c r="E47" s="31">
        <v>19470335</v>
      </c>
      <c r="F47" s="31">
        <v>19470335</v>
      </c>
      <c r="G47" s="33">
        <f>F47-D47</f>
        <v>1598273</v>
      </c>
      <c r="H47" s="32">
        <f>IF((ISERROR(G47/D47)),"-     ",(G47/D47))</f>
        <v>8.9428572931315925E-2</v>
      </c>
    </row>
    <row r="48" spans="1:8" s="7" customFormat="1" x14ac:dyDescent="0.25">
      <c r="A48" s="9" t="s">
        <v>68</v>
      </c>
      <c r="B48" s="29">
        <v>9921137</v>
      </c>
      <c r="C48" s="29">
        <v>7533430</v>
      </c>
      <c r="D48" s="29">
        <v>7933430</v>
      </c>
      <c r="E48" s="29">
        <v>10753408</v>
      </c>
      <c r="F48" s="29">
        <v>10753408</v>
      </c>
      <c r="G48" s="14">
        <f>F48-D48</f>
        <v>2819978</v>
      </c>
      <c r="H48" s="25">
        <f>IF((ISERROR(G48/D48)),"-     ",(G48/D48))</f>
        <v>0.35545508058935416</v>
      </c>
    </row>
    <row r="49" spans="1:8" s="7" customFormat="1" x14ac:dyDescent="0.25">
      <c r="A49" s="9" t="s">
        <v>69</v>
      </c>
      <c r="B49" s="29">
        <v>2172108</v>
      </c>
      <c r="C49" s="29">
        <v>2189716</v>
      </c>
      <c r="D49" s="29">
        <v>2189716</v>
      </c>
      <c r="E49" s="29">
        <v>2193554</v>
      </c>
      <c r="F49" s="29">
        <v>2193554</v>
      </c>
      <c r="G49" s="14">
        <f>F49-D49</f>
        <v>3838</v>
      </c>
      <c r="H49" s="25">
        <f>IF((ISERROR(G49/D49)),"-     ",(G49/D49))</f>
        <v>1.7527387113214681E-3</v>
      </c>
    </row>
    <row r="50" spans="1:8" s="7" customFormat="1" x14ac:dyDescent="0.25">
      <c r="A50" s="9" t="s">
        <v>70</v>
      </c>
      <c r="B50" s="29">
        <v>17151917</v>
      </c>
      <c r="C50" s="29">
        <v>17263682</v>
      </c>
      <c r="D50" s="29">
        <v>17263682</v>
      </c>
      <c r="E50" s="29">
        <v>18935224</v>
      </c>
      <c r="F50" s="29">
        <v>18935224</v>
      </c>
      <c r="G50" s="14">
        <f>F50-D50</f>
        <v>1671542</v>
      </c>
      <c r="H50" s="25">
        <f>IF((ISERROR(G50/D50)),"-     ",(G50/D50))</f>
        <v>9.6824188490033589E-2</v>
      </c>
    </row>
    <row r="51" spans="1:8" s="7" customFormat="1" x14ac:dyDescent="0.25">
      <c r="A51" s="9" t="s">
        <v>71</v>
      </c>
      <c r="B51" s="29">
        <v>49351799</v>
      </c>
      <c r="C51" s="29">
        <v>51365902</v>
      </c>
      <c r="D51" s="29">
        <v>51365902</v>
      </c>
      <c r="E51" s="29">
        <v>55891862</v>
      </c>
      <c r="F51" s="29">
        <v>55891862</v>
      </c>
      <c r="G51" s="14">
        <f>F51-D51</f>
        <v>4525960</v>
      </c>
      <c r="H51" s="25">
        <f>IF((ISERROR(G51/D51)),"-     ",(G51/D51))</f>
        <v>8.8112148794739359E-2</v>
      </c>
    </row>
    <row r="52" spans="1:8" s="7" customFormat="1" hidden="1" x14ac:dyDescent="0.25">
      <c r="A52" s="9" t="s">
        <v>72</v>
      </c>
      <c r="B52" s="29">
        <v>0</v>
      </c>
      <c r="C52" s="29">
        <v>0</v>
      </c>
      <c r="D52" s="29">
        <v>0</v>
      </c>
      <c r="E52" s="29">
        <v>0</v>
      </c>
      <c r="F52" s="29">
        <v>0</v>
      </c>
      <c r="G52" s="14">
        <f>F52-D52</f>
        <v>0</v>
      </c>
      <c r="H52" s="25" t="str">
        <f>IF((ISERROR(G52/D52)),"-     ",(G52/D52))</f>
        <v xml:space="preserve">-     </v>
      </c>
    </row>
    <row r="53" spans="1:8" s="7" customFormat="1" x14ac:dyDescent="0.25">
      <c r="A53" s="9" t="s">
        <v>73</v>
      </c>
      <c r="B53" s="29">
        <v>6402995</v>
      </c>
      <c r="C53" s="29">
        <v>9699000</v>
      </c>
      <c r="D53" s="29">
        <v>9699000</v>
      </c>
      <c r="E53" s="29">
        <v>9793250</v>
      </c>
      <c r="F53" s="29">
        <v>9793250</v>
      </c>
      <c r="G53" s="14">
        <f>F53-D53</f>
        <v>94250</v>
      </c>
      <c r="H53" s="25">
        <f>IF((ISERROR(G53/D53)),"-     ",(G53/D53))</f>
        <v>9.717496649139087E-3</v>
      </c>
    </row>
    <row r="54" spans="1:8" s="7" customFormat="1" x14ac:dyDescent="0.25">
      <c r="A54" s="9" t="s">
        <v>74</v>
      </c>
      <c r="B54" s="29">
        <v>7428679</v>
      </c>
      <c r="C54" s="29">
        <v>7967957</v>
      </c>
      <c r="D54" s="29">
        <v>7967957</v>
      </c>
      <c r="E54" s="29">
        <v>8395515</v>
      </c>
      <c r="F54" s="29">
        <v>8395515</v>
      </c>
      <c r="G54" s="14">
        <f>F54-D54</f>
        <v>427558</v>
      </c>
      <c r="H54" s="25">
        <f>IF((ISERROR(G54/D54)),"-     ",(G54/D54))</f>
        <v>5.3659677129281699E-2</v>
      </c>
    </row>
    <row r="55" spans="1:8" s="7" customFormat="1" x14ac:dyDescent="0.25">
      <c r="A55" s="9" t="s">
        <v>75</v>
      </c>
      <c r="B55" s="29">
        <v>910414</v>
      </c>
      <c r="C55" s="29">
        <v>1984998</v>
      </c>
      <c r="D55" s="29">
        <v>1984998</v>
      </c>
      <c r="E55" s="29">
        <v>2193484</v>
      </c>
      <c r="F55" s="29">
        <v>2193484</v>
      </c>
      <c r="G55" s="14">
        <f>F55-D55</f>
        <v>208486</v>
      </c>
      <c r="H55" s="25">
        <f>IF((ISERROR(G55/D55)),"-     ",(G55/D55))</f>
        <v>0.10503083630310962</v>
      </c>
    </row>
    <row r="56" spans="1:8" s="7" customFormat="1" x14ac:dyDescent="0.25">
      <c r="A56" s="9" t="s">
        <v>76</v>
      </c>
      <c r="B56" s="29">
        <v>2544587</v>
      </c>
      <c r="C56" s="29">
        <v>689954</v>
      </c>
      <c r="D56" s="29">
        <v>689954</v>
      </c>
      <c r="E56" s="29">
        <v>798265</v>
      </c>
      <c r="F56" s="29">
        <v>798265</v>
      </c>
      <c r="G56" s="14">
        <f>F56-D56</f>
        <v>108311</v>
      </c>
      <c r="H56" s="25">
        <f>IF((ISERROR(G56/D56)),"-     ",(G56/D56))</f>
        <v>0.15698292929673571</v>
      </c>
    </row>
    <row r="57" spans="1:8" s="7" customFormat="1" x14ac:dyDescent="0.25">
      <c r="A57" s="9" t="s">
        <v>77</v>
      </c>
      <c r="B57" s="29">
        <v>1355837</v>
      </c>
      <c r="C57" s="29">
        <v>1406788</v>
      </c>
      <c r="D57" s="29">
        <v>1406788</v>
      </c>
      <c r="E57" s="29">
        <v>1284622</v>
      </c>
      <c r="F57" s="29">
        <v>1284622</v>
      </c>
      <c r="G57" s="14">
        <f>F57-D57</f>
        <v>-122166</v>
      </c>
      <c r="H57" s="25">
        <f>IF((ISERROR(G57/D57)),"-     ",(G57/D57))</f>
        <v>-8.6840376801621849E-2</v>
      </c>
    </row>
    <row r="58" spans="1:8" s="7" customFormat="1" x14ac:dyDescent="0.25">
      <c r="A58" s="9" t="s">
        <v>78</v>
      </c>
      <c r="B58" s="29">
        <v>2038219</v>
      </c>
      <c r="C58" s="29">
        <v>2500000</v>
      </c>
      <c r="D58" s="29">
        <v>2500000</v>
      </c>
      <c r="E58" s="29">
        <v>2500000</v>
      </c>
      <c r="F58" s="29">
        <v>2500000</v>
      </c>
      <c r="G58" s="14">
        <f>F58-D58</f>
        <v>0</v>
      </c>
      <c r="H58" s="25">
        <f>IF((ISERROR(G58/D58)),"-     ",(G58/D58))</f>
        <v>0</v>
      </c>
    </row>
    <row r="59" spans="1:8" s="7" customFormat="1" x14ac:dyDescent="0.25">
      <c r="A59" s="9" t="s">
        <v>79</v>
      </c>
      <c r="B59" s="29">
        <v>105606919</v>
      </c>
      <c r="C59" s="29">
        <v>114580911</v>
      </c>
      <c r="D59" s="29">
        <v>333424431</v>
      </c>
      <c r="E59" s="29">
        <v>108116881</v>
      </c>
      <c r="F59" s="29">
        <v>108116881</v>
      </c>
      <c r="G59" s="14">
        <f>F59-D59</f>
        <v>-225307550</v>
      </c>
      <c r="H59" s="25">
        <f>IF((ISERROR(G59/D59)),"-     ",(G59/D59))</f>
        <v>-0.67573797554145032</v>
      </c>
    </row>
    <row r="60" spans="1:8" s="7" customFormat="1" x14ac:dyDescent="0.25">
      <c r="A60" s="9" t="s">
        <v>80</v>
      </c>
      <c r="B60" s="29">
        <v>5120889</v>
      </c>
      <c r="C60" s="29">
        <v>4974689</v>
      </c>
      <c r="D60" s="29">
        <v>15031653</v>
      </c>
      <c r="E60" s="29">
        <v>5574509</v>
      </c>
      <c r="F60" s="29">
        <v>5574509</v>
      </c>
      <c r="G60" s="14">
        <f>F60-D60</f>
        <v>-9457144</v>
      </c>
      <c r="H60" s="25">
        <f>IF((ISERROR(G60/D60)),"-     ",(G60/D60))</f>
        <v>-0.62914863721242098</v>
      </c>
    </row>
    <row r="61" spans="1:8" s="7" customFormat="1" x14ac:dyDescent="0.25">
      <c r="A61" s="9" t="s">
        <v>81</v>
      </c>
      <c r="B61" s="29">
        <v>3090897</v>
      </c>
      <c r="C61" s="29">
        <v>1530449</v>
      </c>
      <c r="D61" s="29">
        <v>4152025</v>
      </c>
      <c r="E61" s="29">
        <v>2103044</v>
      </c>
      <c r="F61" s="29">
        <v>2103044</v>
      </c>
      <c r="G61" s="14">
        <f>F61-D61</f>
        <v>-2048981</v>
      </c>
      <c r="H61" s="25">
        <f>IF((ISERROR(G61/D61)),"-     ",(G61/D61))</f>
        <v>-0.49348956232199953</v>
      </c>
    </row>
    <row r="62" spans="1:8" s="7" customFormat="1" x14ac:dyDescent="0.25">
      <c r="A62" s="8" t="s">
        <v>17</v>
      </c>
      <c r="F62" s="9"/>
      <c r="H62" s="25"/>
    </row>
    <row r="63" spans="1:8" s="7" customFormat="1" x14ac:dyDescent="0.25">
      <c r="A63" s="9" t="s">
        <v>82</v>
      </c>
      <c r="B63" s="10">
        <v>753631330</v>
      </c>
      <c r="C63" s="10">
        <v>775856726</v>
      </c>
      <c r="D63" s="10">
        <v>797144475</v>
      </c>
      <c r="E63" s="10">
        <v>830612785</v>
      </c>
      <c r="F63" s="10">
        <v>830612785</v>
      </c>
      <c r="G63" s="27">
        <f>F63-D63</f>
        <v>33468310</v>
      </c>
      <c r="H63" s="25">
        <f>IF((ISERROR(G63/D63)),"-     ",(G63/D63))</f>
        <v>4.1985249913448874E-2</v>
      </c>
    </row>
    <row r="64" spans="1:8" s="7" customFormat="1" x14ac:dyDescent="0.25">
      <c r="A64" s="9" t="s">
        <v>83</v>
      </c>
      <c r="B64" s="29">
        <v>80317160</v>
      </c>
      <c r="C64" s="29">
        <v>85351028</v>
      </c>
      <c r="D64" s="29">
        <v>85401028</v>
      </c>
      <c r="E64" s="29">
        <v>85318381</v>
      </c>
      <c r="F64" s="29">
        <v>85318381</v>
      </c>
      <c r="G64" s="14">
        <f>F64-D64</f>
        <v>-82647</v>
      </c>
      <c r="H64" s="25">
        <f>IF((ISERROR(G64/D64)),"-     ",(G64/D64))</f>
        <v>-9.6775181675799033E-4</v>
      </c>
    </row>
    <row r="65" spans="1:8" s="9" customFormat="1" ht="12.75" customHeight="1" x14ac:dyDescent="0.25">
      <c r="A65" s="30" t="s">
        <v>84</v>
      </c>
      <c r="B65" s="29">
        <v>8442049</v>
      </c>
      <c r="C65" s="29">
        <v>9317708</v>
      </c>
      <c r="D65" s="29">
        <v>9773977</v>
      </c>
      <c r="E65" s="29">
        <v>8262679</v>
      </c>
      <c r="F65" s="29">
        <v>8262679</v>
      </c>
      <c r="G65" s="14">
        <f>F65-D65</f>
        <v>-1511298</v>
      </c>
      <c r="H65" s="25">
        <f>IF((ISERROR(G65/D65)),"-     ",(G65/D65))</f>
        <v>-0.15462467325224932</v>
      </c>
    </row>
    <row r="66" spans="1:8" s="9" customFormat="1" ht="25.5" x14ac:dyDescent="0.25">
      <c r="A66" s="30" t="s">
        <v>85</v>
      </c>
      <c r="B66" s="17">
        <v>57697528</v>
      </c>
      <c r="C66" s="17">
        <v>51003617</v>
      </c>
      <c r="D66" s="17">
        <v>64402896</v>
      </c>
      <c r="E66" s="17">
        <v>50887826</v>
      </c>
      <c r="F66" s="17">
        <v>50887826</v>
      </c>
      <c r="G66" s="17">
        <f>F66-D66</f>
        <v>-13515070</v>
      </c>
      <c r="H66" s="18">
        <f>IF((ISERROR(G66/D66)),"-     ",(G66/D66))</f>
        <v>-0.20985189858543007</v>
      </c>
    </row>
    <row r="67" spans="1:8" s="7" customFormat="1" x14ac:dyDescent="0.25">
      <c r="A67" s="19" t="s">
        <v>18</v>
      </c>
      <c r="B67" s="20">
        <f>SUM(B36:B66)</f>
        <v>1492822844</v>
      </c>
      <c r="C67" s="21">
        <f>SUM(C36:C66)</f>
        <v>1511095401</v>
      </c>
      <c r="D67" s="21">
        <f>SUM(D36:D66)</f>
        <v>1916284351</v>
      </c>
      <c r="E67" s="21">
        <f>SUM(E36:E66)</f>
        <v>1565232345</v>
      </c>
      <c r="F67" s="21">
        <f>SUM(F36:F66)</f>
        <v>1562200414</v>
      </c>
      <c r="G67" s="21">
        <f>F67-D67</f>
        <v>-354083937</v>
      </c>
      <c r="H67" s="22">
        <f>IF((ISERROR(G67/D67)),"-     ",(G67/D67))</f>
        <v>-0.18477630254363017</v>
      </c>
    </row>
    <row r="68" spans="1:8" s="7" customFormat="1" ht="4.5" customHeight="1" x14ac:dyDescent="0.25">
      <c r="F68" s="9"/>
      <c r="G68" s="21"/>
      <c r="H68" s="22"/>
    </row>
    <row r="69" spans="1:8" s="7" customFormat="1" ht="12.75" customHeight="1" x14ac:dyDescent="0.25">
      <c r="A69" s="19" t="s">
        <v>19</v>
      </c>
      <c r="B69" s="20">
        <f>B67+B16+B33+B13</f>
        <v>5951741230</v>
      </c>
      <c r="C69" s="21">
        <f>C67+C16+C33+C13</f>
        <v>6008657916</v>
      </c>
      <c r="D69" s="21">
        <f>D67+D16+D33+D13</f>
        <v>7490986824</v>
      </c>
      <c r="E69" s="21">
        <f>E67+E16+E33+E13</f>
        <v>6246038900</v>
      </c>
      <c r="F69" s="21">
        <f>F67+F16+F33+F13</f>
        <v>6255730310</v>
      </c>
      <c r="G69" s="21">
        <f>F69-D69</f>
        <v>-1235256514</v>
      </c>
      <c r="H69" s="22">
        <f>IF((ISERROR(G69/D69)),"-     ",(G69/D69))</f>
        <v>-0.1648990370724486</v>
      </c>
    </row>
    <row r="70" spans="1:8" s="7" customFormat="1" ht="12.75" hidden="1" customHeight="1" x14ac:dyDescent="0.25">
      <c r="F70" s="9"/>
      <c r="G70" s="21"/>
      <c r="H70" s="22"/>
    </row>
    <row r="71" spans="1:8" s="23" customFormat="1" ht="9.75" customHeight="1" x14ac:dyDescent="0.25">
      <c r="A71" s="24"/>
      <c r="B71" s="20"/>
      <c r="C71" s="20"/>
      <c r="D71" s="21"/>
      <c r="E71" s="21"/>
      <c r="F71" s="21"/>
      <c r="G71" s="21"/>
      <c r="H71" s="22"/>
    </row>
    <row r="72" spans="1:8" s="7" customFormat="1" x14ac:dyDescent="0.25">
      <c r="A72" s="8" t="s">
        <v>20</v>
      </c>
      <c r="C72" s="9"/>
      <c r="D72" s="9"/>
      <c r="E72" s="9"/>
      <c r="F72" s="9"/>
      <c r="G72" s="9"/>
      <c r="H72" s="25"/>
    </row>
    <row r="73" spans="1:8" s="7" customFormat="1" ht="4.5" customHeight="1" x14ac:dyDescent="0.25">
      <c r="C73" s="9"/>
      <c r="D73" s="9"/>
      <c r="E73" s="9"/>
      <c r="F73" s="9"/>
      <c r="G73" s="9"/>
      <c r="H73" s="25"/>
    </row>
    <row r="74" spans="1:8" s="7" customFormat="1" x14ac:dyDescent="0.25">
      <c r="A74" s="8" t="s">
        <v>21</v>
      </c>
      <c r="C74" s="9"/>
      <c r="D74" s="9"/>
      <c r="E74" s="9"/>
      <c r="F74" s="9"/>
      <c r="G74" s="9"/>
      <c r="H74" s="25"/>
    </row>
    <row r="75" spans="1:8" s="7" customFormat="1" x14ac:dyDescent="0.25">
      <c r="A75" s="9" t="s">
        <v>86</v>
      </c>
      <c r="B75" s="34">
        <v>1482649</v>
      </c>
      <c r="C75" s="10">
        <v>1270859</v>
      </c>
      <c r="D75" s="10">
        <v>1270859</v>
      </c>
      <c r="E75" s="10">
        <v>2370859</v>
      </c>
      <c r="F75" s="10">
        <v>2370859</v>
      </c>
      <c r="G75" s="10">
        <f>F75-D75</f>
        <v>1100000</v>
      </c>
      <c r="H75" s="25">
        <f>IF((ISERROR(G75/D75)),"-     ",(G75/D75))</f>
        <v>0.86555628909265303</v>
      </c>
    </row>
    <row r="76" spans="1:8" s="7" customFormat="1" x14ac:dyDescent="0.25">
      <c r="A76" s="9" t="s">
        <v>87</v>
      </c>
      <c r="B76" s="28">
        <v>84060107</v>
      </c>
      <c r="C76" s="28">
        <v>79744012</v>
      </c>
      <c r="D76" s="28">
        <v>83244012</v>
      </c>
      <c r="E76" s="28">
        <v>81852466</v>
      </c>
      <c r="F76" s="28">
        <v>82111019</v>
      </c>
      <c r="G76" s="28">
        <f>F76-D76</f>
        <v>-1132993</v>
      </c>
      <c r="H76" s="25">
        <f>IF((ISERROR(G76/D76)),"-     ",(G76/D76))</f>
        <v>-1.361050450091233E-2</v>
      </c>
    </row>
    <row r="77" spans="1:8" s="7" customFormat="1" x14ac:dyDescent="0.25">
      <c r="A77" s="9" t="s">
        <v>88</v>
      </c>
      <c r="B77" s="28">
        <v>4792909</v>
      </c>
      <c r="C77" s="28">
        <v>5557762</v>
      </c>
      <c r="D77" s="28">
        <v>5557762</v>
      </c>
      <c r="E77" s="28">
        <v>5205392</v>
      </c>
      <c r="F77" s="28">
        <v>5227550</v>
      </c>
      <c r="G77" s="28">
        <f>F77-D77</f>
        <v>-330212</v>
      </c>
      <c r="H77" s="25">
        <f>IF((ISERROR(G77/D77)),"-     ",(G77/D77))</f>
        <v>-5.941456291219379E-2</v>
      </c>
    </row>
    <row r="78" spans="1:8" s="7" customFormat="1" x14ac:dyDescent="0.25">
      <c r="A78" s="9" t="s">
        <v>89</v>
      </c>
      <c r="B78" s="28">
        <v>37111099</v>
      </c>
      <c r="C78" s="28">
        <v>37653221</v>
      </c>
      <c r="D78" s="28">
        <v>37653221</v>
      </c>
      <c r="E78" s="28">
        <v>38510778</v>
      </c>
      <c r="F78" s="28">
        <v>38802200</v>
      </c>
      <c r="G78" s="28">
        <f>F78-D78</f>
        <v>1148979</v>
      </c>
      <c r="H78" s="25">
        <f>IF((ISERROR(G78/D78)),"-     ",(G78/D78))</f>
        <v>3.0514759945769312E-2</v>
      </c>
    </row>
    <row r="79" spans="1:8" s="7" customFormat="1" x14ac:dyDescent="0.25">
      <c r="A79" s="9" t="s">
        <v>90</v>
      </c>
      <c r="B79" s="28">
        <v>189348815</v>
      </c>
      <c r="C79" s="28">
        <v>197324914</v>
      </c>
      <c r="D79" s="28">
        <v>197324914</v>
      </c>
      <c r="E79" s="28">
        <v>192669307</v>
      </c>
      <c r="F79" s="28">
        <v>192669307</v>
      </c>
      <c r="G79" s="28">
        <f>F79-D79</f>
        <v>-4655607</v>
      </c>
      <c r="H79" s="25">
        <f>IF((ISERROR(G79/D79)),"-     ",(G79/D79))</f>
        <v>-2.3593609674650611E-2</v>
      </c>
    </row>
    <row r="80" spans="1:8" s="7" customFormat="1" x14ac:dyDescent="0.25">
      <c r="A80" s="9" t="s">
        <v>91</v>
      </c>
      <c r="B80" s="28">
        <v>13197357</v>
      </c>
      <c r="C80" s="28">
        <v>13231339</v>
      </c>
      <c r="D80" s="28">
        <v>13231339</v>
      </c>
      <c r="E80" s="28">
        <v>13231339</v>
      </c>
      <c r="F80" s="28">
        <v>13231339</v>
      </c>
      <c r="G80" s="28">
        <f>F80-D80</f>
        <v>0</v>
      </c>
      <c r="H80" s="25">
        <f>IF((ISERROR(G80/D80)),"-     ",(G80/D80))</f>
        <v>0</v>
      </c>
    </row>
    <row r="81" spans="1:8" s="7" customFormat="1" x14ac:dyDescent="0.25">
      <c r="A81" s="9" t="s">
        <v>92</v>
      </c>
      <c r="B81" s="28">
        <v>407510229</v>
      </c>
      <c r="C81" s="29">
        <v>430822581</v>
      </c>
      <c r="D81" s="29">
        <v>424163857</v>
      </c>
      <c r="E81" s="29">
        <v>431860517</v>
      </c>
      <c r="F81" s="29">
        <v>431860517</v>
      </c>
      <c r="G81" s="29">
        <f>F81-D81</f>
        <v>7696660</v>
      </c>
      <c r="H81" s="25">
        <f>IF((ISERROR(G81/D81)),"-     ",(G81/D81))</f>
        <v>1.8145487582172756E-2</v>
      </c>
    </row>
    <row r="82" spans="1:8" s="7" customFormat="1" x14ac:dyDescent="0.25">
      <c r="A82" s="19" t="s">
        <v>22</v>
      </c>
      <c r="B82" s="35">
        <f>SUM(B75:B81)</f>
        <v>737503165</v>
      </c>
      <c r="C82" s="36">
        <f>SUM(C75:C81)</f>
        <v>765604688</v>
      </c>
      <c r="D82" s="36">
        <f>SUM(D75:D81)</f>
        <v>762445964</v>
      </c>
      <c r="E82" s="36">
        <f>SUM(E75:E81)</f>
        <v>765700658</v>
      </c>
      <c r="F82" s="36">
        <f>SUM(F75:F81)</f>
        <v>766272791</v>
      </c>
      <c r="G82" s="36">
        <f>F82-D82</f>
        <v>3826827</v>
      </c>
      <c r="H82" s="37">
        <f>IF((ISERROR(G82/D82)),"-     ",(G82/D82))</f>
        <v>5.0191451993835982E-3</v>
      </c>
    </row>
    <row r="83" spans="1:8" s="23" customFormat="1" ht="9.75" customHeight="1" x14ac:dyDescent="0.25">
      <c r="A83" s="24"/>
      <c r="B83" s="20"/>
      <c r="C83" s="20"/>
      <c r="D83" s="21"/>
      <c r="E83" s="21"/>
      <c r="F83" s="21"/>
      <c r="G83" s="21"/>
      <c r="H83" s="22"/>
    </row>
    <row r="84" spans="1:8" s="7" customFormat="1" x14ac:dyDescent="0.25">
      <c r="A84" s="8" t="s">
        <v>23</v>
      </c>
      <c r="C84" s="9"/>
      <c r="D84" s="9"/>
      <c r="E84" s="9"/>
      <c r="F84" s="9"/>
      <c r="G84" s="9"/>
      <c r="H84" s="25"/>
    </row>
    <row r="85" spans="1:8" s="7" customFormat="1" x14ac:dyDescent="0.25">
      <c r="A85" s="9" t="s">
        <v>93</v>
      </c>
      <c r="B85" s="34">
        <v>227407370</v>
      </c>
      <c r="C85" s="10">
        <v>222107903</v>
      </c>
      <c r="D85" s="10">
        <v>222107903</v>
      </c>
      <c r="E85" s="10">
        <v>235742701</v>
      </c>
      <c r="F85" s="10">
        <v>235742701</v>
      </c>
      <c r="G85" s="10">
        <f>F85-D85</f>
        <v>13634798</v>
      </c>
      <c r="H85" s="25">
        <f>IF((ISERROR(G85/D85)),"-     ",(G85/D85))</f>
        <v>6.1388171315993202E-2</v>
      </c>
    </row>
    <row r="86" spans="1:8" s="9" customFormat="1" ht="12" customHeight="1" x14ac:dyDescent="0.25">
      <c r="A86" s="9" t="s">
        <v>94</v>
      </c>
      <c r="B86" s="29">
        <v>0</v>
      </c>
      <c r="C86" s="29">
        <v>0</v>
      </c>
      <c r="D86" s="29">
        <v>0</v>
      </c>
      <c r="E86" s="29">
        <v>8500000</v>
      </c>
      <c r="F86" s="29">
        <v>8500000</v>
      </c>
      <c r="G86" s="29">
        <f>F86-D86</f>
        <v>8500000</v>
      </c>
      <c r="H86" s="11" t="str">
        <f>IF((ISERROR(G86/D86)),"-     ",(G86/D86))</f>
        <v xml:space="preserve">-     </v>
      </c>
    </row>
    <row r="87" spans="1:8" s="9" customFormat="1" ht="12" customHeight="1" x14ac:dyDescent="0.25">
      <c r="A87" s="9" t="s">
        <v>95</v>
      </c>
      <c r="B87" s="17">
        <v>6221008</v>
      </c>
      <c r="C87" s="17">
        <v>0</v>
      </c>
      <c r="D87" s="17">
        <v>5428740</v>
      </c>
      <c r="E87" s="17">
        <v>121500000</v>
      </c>
      <c r="F87" s="17">
        <v>121500000</v>
      </c>
      <c r="G87" s="17">
        <f>F87-D87</f>
        <v>116071260</v>
      </c>
      <c r="H87" s="18">
        <f>IF((ISERROR(G87/D87)),"-     ",(G87/D87))</f>
        <v>21.380883962024338</v>
      </c>
    </row>
    <row r="88" spans="1:8" s="7" customFormat="1" x14ac:dyDescent="0.25">
      <c r="A88" s="19" t="s">
        <v>24</v>
      </c>
      <c r="B88" s="20">
        <f>SUM(B85:B87)</f>
        <v>233628378</v>
      </c>
      <c r="C88" s="20">
        <f>SUM(C85:C87)</f>
        <v>222107903</v>
      </c>
      <c r="D88" s="20">
        <f>SUM(D85:D87)</f>
        <v>227536643</v>
      </c>
      <c r="E88" s="20">
        <f>SUM(E85:E87)</f>
        <v>365742701</v>
      </c>
      <c r="F88" s="21">
        <f>SUM(F85:F87)</f>
        <v>365742701</v>
      </c>
      <c r="G88" s="20">
        <f>F88-D88</f>
        <v>138206058</v>
      </c>
      <c r="H88" s="22">
        <f>IF((ISERROR(G88/D88)),"-     ",(G88/D88))</f>
        <v>0.60740132304755856</v>
      </c>
    </row>
    <row r="89" spans="1:8" s="7" customFormat="1" ht="4.5" customHeight="1" x14ac:dyDescent="0.25">
      <c r="B89" s="20"/>
      <c r="C89" s="20"/>
      <c r="D89" s="20"/>
      <c r="E89" s="20"/>
      <c r="F89" s="21"/>
      <c r="G89" s="20"/>
      <c r="H89" s="22"/>
    </row>
    <row r="90" spans="1:8" s="7" customFormat="1" ht="12" customHeight="1" x14ac:dyDescent="0.25">
      <c r="A90" s="19" t="s">
        <v>25</v>
      </c>
      <c r="B90" s="20">
        <f>B88+B82</f>
        <v>971131543</v>
      </c>
      <c r="C90" s="20">
        <f>C88+C82</f>
        <v>987712591</v>
      </c>
      <c r="D90" s="20">
        <f>D88+D82</f>
        <v>989982607</v>
      </c>
      <c r="E90" s="20">
        <f>E88+E82</f>
        <v>1131443359</v>
      </c>
      <c r="F90" s="21">
        <f>F88+F82</f>
        <v>1132015492</v>
      </c>
      <c r="G90" s="21">
        <f>F90-D90</f>
        <v>142032885</v>
      </c>
      <c r="H90" s="22">
        <f>IF((ISERROR(G90/D90)),"-     ",(G90/D90))</f>
        <v>0.143470081186992</v>
      </c>
    </row>
    <row r="91" spans="1:8" s="23" customFormat="1" ht="9.75" customHeight="1" x14ac:dyDescent="0.25">
      <c r="A91" s="24"/>
      <c r="B91" s="20"/>
      <c r="C91" s="20"/>
      <c r="D91" s="21"/>
      <c r="E91" s="21"/>
      <c r="F91" s="21"/>
      <c r="G91" s="21"/>
      <c r="H91" s="22"/>
    </row>
    <row r="92" spans="1:8" s="7" customFormat="1" x14ac:dyDescent="0.25">
      <c r="A92" s="8" t="s">
        <v>26</v>
      </c>
      <c r="F92" s="9"/>
      <c r="H92" s="25"/>
    </row>
    <row r="93" spans="1:8" s="7" customFormat="1" ht="6.75" customHeight="1" x14ac:dyDescent="0.25">
      <c r="F93" s="9"/>
      <c r="H93" s="25"/>
    </row>
    <row r="94" spans="1:8" s="7" customFormat="1" x14ac:dyDescent="0.25">
      <c r="A94" s="8" t="s">
        <v>27</v>
      </c>
      <c r="F94" s="9"/>
      <c r="H94" s="25"/>
    </row>
    <row r="95" spans="1:8" s="7" customFormat="1" ht="12" customHeight="1" x14ac:dyDescent="0.25">
      <c r="A95" s="9" t="s">
        <v>96</v>
      </c>
      <c r="B95" s="34">
        <v>10808490</v>
      </c>
      <c r="C95" s="34">
        <v>11983354</v>
      </c>
      <c r="D95" s="34">
        <v>11983354</v>
      </c>
      <c r="E95" s="34">
        <v>12498009</v>
      </c>
      <c r="F95" s="10">
        <v>12498009</v>
      </c>
      <c r="G95" s="34">
        <f>F95-D95</f>
        <v>514655</v>
      </c>
      <c r="H95" s="25">
        <f>IF((ISERROR(G95/D95)),"-     ",(G95/D95))</f>
        <v>4.2947491995980427E-2</v>
      </c>
    </row>
    <row r="96" spans="1:8" s="9" customFormat="1" ht="12.75" customHeight="1" x14ac:dyDescent="0.25">
      <c r="A96" s="30" t="s">
        <v>97</v>
      </c>
      <c r="B96" s="17">
        <v>5218739</v>
      </c>
      <c r="C96" s="17">
        <v>5406400</v>
      </c>
      <c r="D96" s="17">
        <v>5406400</v>
      </c>
      <c r="E96" s="17">
        <v>5534213</v>
      </c>
      <c r="F96" s="17">
        <v>5534213</v>
      </c>
      <c r="G96" s="17">
        <f>F96-D96</f>
        <v>127813</v>
      </c>
      <c r="H96" s="18">
        <f>IF((ISERROR(G96/D96)),"-     ",(G96/D96))</f>
        <v>2.3641055045871561E-2</v>
      </c>
    </row>
    <row r="97" spans="1:8" s="7" customFormat="1" x14ac:dyDescent="0.25">
      <c r="A97" s="19" t="s">
        <v>28</v>
      </c>
      <c r="B97" s="20">
        <f>SUM(B95:B96)</f>
        <v>16027229</v>
      </c>
      <c r="C97" s="20">
        <f>SUM(C95:C96)</f>
        <v>17389754</v>
      </c>
      <c r="D97" s="20">
        <f>SUM(D95:D96)</f>
        <v>17389754</v>
      </c>
      <c r="E97" s="20">
        <f>SUM(E95:E96)</f>
        <v>18032222</v>
      </c>
      <c r="F97" s="20">
        <f>SUM(F95:F96)</f>
        <v>18032222</v>
      </c>
      <c r="G97" s="21">
        <f>F97-D97</f>
        <v>642468</v>
      </c>
      <c r="H97" s="22">
        <f>IF((ISERROR(G97/D97)),"-     ",(G97/D97))</f>
        <v>3.6945203480164238E-2</v>
      </c>
    </row>
    <row r="98" spans="1:8" s="23" customFormat="1" ht="9.75" customHeight="1" x14ac:dyDescent="0.25">
      <c r="A98" s="24"/>
      <c r="B98" s="20"/>
      <c r="C98" s="20"/>
      <c r="D98" s="21"/>
      <c r="E98" s="21"/>
      <c r="F98" s="21"/>
      <c r="G98" s="21"/>
      <c r="H98" s="22"/>
    </row>
    <row r="99" spans="1:8" s="7" customFormat="1" x14ac:dyDescent="0.25">
      <c r="A99" s="8" t="s">
        <v>29</v>
      </c>
      <c r="H99" s="25"/>
    </row>
    <row r="100" spans="1:8" s="7" customFormat="1" x14ac:dyDescent="0.25">
      <c r="A100" s="9" t="s">
        <v>98</v>
      </c>
      <c r="B100" s="38">
        <v>535150687</v>
      </c>
      <c r="C100" s="38">
        <v>570327565</v>
      </c>
      <c r="D100" s="38">
        <v>570327565</v>
      </c>
      <c r="E100" s="38">
        <v>596926420</v>
      </c>
      <c r="F100" s="38">
        <v>596926420</v>
      </c>
      <c r="G100" s="27">
        <f>F100-D100</f>
        <v>26598855</v>
      </c>
      <c r="H100" s="15">
        <f>IF((ISERROR(G100/D100)),"-     ",(G100/D100))</f>
        <v>4.6637856264232995E-2</v>
      </c>
    </row>
    <row r="101" spans="1:8" s="7" customFormat="1" x14ac:dyDescent="0.25">
      <c r="A101" s="9" t="s">
        <v>99</v>
      </c>
      <c r="B101" s="28">
        <v>228336350</v>
      </c>
      <c r="C101" s="28">
        <v>224258718</v>
      </c>
      <c r="D101" s="28">
        <v>224258718</v>
      </c>
      <c r="E101" s="28">
        <v>236296753</v>
      </c>
      <c r="F101" s="29">
        <v>236296753</v>
      </c>
      <c r="G101" s="28">
        <f>F101-D101</f>
        <v>12038035</v>
      </c>
      <c r="H101" s="25">
        <f>IF((ISERROR(G101/D101)),"-     ",(G101/D101))</f>
        <v>5.3679228648760936E-2</v>
      </c>
    </row>
    <row r="102" spans="1:8" s="7" customFormat="1" x14ac:dyDescent="0.25">
      <c r="A102" s="9" t="s">
        <v>100</v>
      </c>
      <c r="B102" s="28">
        <v>165254402</v>
      </c>
      <c r="C102" s="28">
        <v>171099345</v>
      </c>
      <c r="D102" s="28">
        <v>171099345</v>
      </c>
      <c r="E102" s="28">
        <v>183989902</v>
      </c>
      <c r="F102" s="29">
        <v>183989902</v>
      </c>
      <c r="G102" s="28">
        <f>F102-D102</f>
        <v>12890557</v>
      </c>
      <c r="H102" s="25">
        <f>IF((ISERROR(G102/D102)),"-     ",(G102/D102))</f>
        <v>7.5339604602226856E-2</v>
      </c>
    </row>
    <row r="103" spans="1:8" s="7" customFormat="1" x14ac:dyDescent="0.25">
      <c r="A103" s="9" t="s">
        <v>101</v>
      </c>
      <c r="B103" s="28">
        <v>40237716</v>
      </c>
      <c r="C103" s="28">
        <v>3324500</v>
      </c>
      <c r="D103" s="28">
        <v>15159500</v>
      </c>
      <c r="E103" s="28">
        <v>3289398</v>
      </c>
      <c r="F103" s="29">
        <v>3289398</v>
      </c>
      <c r="G103" s="28">
        <f>F103-D103</f>
        <v>-11870102</v>
      </c>
      <c r="H103" s="25">
        <f>IF((ISERROR(G103/D103)),"-     ",(G103/D103))</f>
        <v>-0.78301408357795443</v>
      </c>
    </row>
    <row r="104" spans="1:8" s="7" customFormat="1" x14ac:dyDescent="0.25">
      <c r="A104" s="9" t="s">
        <v>102</v>
      </c>
      <c r="B104" s="28">
        <v>340537956</v>
      </c>
      <c r="C104" s="28">
        <v>393514220</v>
      </c>
      <c r="D104" s="28">
        <v>388391774</v>
      </c>
      <c r="E104" s="28">
        <v>407351975</v>
      </c>
      <c r="F104" s="29">
        <v>407351975</v>
      </c>
      <c r="G104" s="28">
        <f>F104-D104</f>
        <v>18960201</v>
      </c>
      <c r="H104" s="25">
        <f>IF((ISERROR(G104/D104)),"-     ",(G104/D104))</f>
        <v>4.8817205381903893E-2</v>
      </c>
    </row>
    <row r="105" spans="1:8" s="7" customFormat="1" ht="12.75" customHeight="1" x14ac:dyDescent="0.25">
      <c r="A105" s="9" t="s">
        <v>103</v>
      </c>
      <c r="B105" s="16">
        <v>71370866</v>
      </c>
      <c r="C105" s="16">
        <v>33237012</v>
      </c>
      <c r="D105" s="16">
        <v>33237012</v>
      </c>
      <c r="E105" s="16">
        <v>34017012</v>
      </c>
      <c r="F105" s="16">
        <v>34017012</v>
      </c>
      <c r="G105" s="17">
        <f>F105-D105</f>
        <v>780000</v>
      </c>
      <c r="H105" s="18">
        <f>IF((ISERROR(G105/D105)),"-     ",(G105/D105))</f>
        <v>2.346781353269662E-2</v>
      </c>
    </row>
    <row r="106" spans="1:8" s="7" customFormat="1" x14ac:dyDescent="0.25">
      <c r="A106" s="19" t="s">
        <v>30</v>
      </c>
      <c r="B106" s="20">
        <f>SUM(B100:B105)</f>
        <v>1380887977</v>
      </c>
      <c r="C106" s="20">
        <f>SUM(C100:C105)</f>
        <v>1395761360</v>
      </c>
      <c r="D106" s="20">
        <f>SUM(D100:D105)</f>
        <v>1402473914</v>
      </c>
      <c r="E106" s="20">
        <f>SUM(E100:E105)</f>
        <v>1461871460</v>
      </c>
      <c r="F106" s="20">
        <f>SUM(F100:F105)</f>
        <v>1461871460</v>
      </c>
      <c r="G106" s="21">
        <f>F106-D106</f>
        <v>59397546</v>
      </c>
      <c r="H106" s="22">
        <f>IF((ISERROR(G106/D106)),"-     ",(G106/D106))</f>
        <v>4.2351979175564186E-2</v>
      </c>
    </row>
    <row r="107" spans="1:8" s="7" customFormat="1" ht="4.5" customHeight="1" x14ac:dyDescent="0.25">
      <c r="D107" s="28"/>
      <c r="E107" s="28"/>
      <c r="H107" s="25"/>
    </row>
    <row r="108" spans="1:8" s="7" customFormat="1" x14ac:dyDescent="0.25">
      <c r="A108" s="19" t="s">
        <v>31</v>
      </c>
      <c r="B108" s="20">
        <f>B106+B97</f>
        <v>1396915206</v>
      </c>
      <c r="C108" s="20">
        <f>C106+C97</f>
        <v>1413151114</v>
      </c>
      <c r="D108" s="20">
        <f>D106+D97</f>
        <v>1419863668</v>
      </c>
      <c r="E108" s="20">
        <f>E106+E97</f>
        <v>1479903682</v>
      </c>
      <c r="F108" s="20">
        <f>F106+F97</f>
        <v>1479903682</v>
      </c>
      <c r="G108" s="21">
        <f>F108-D108</f>
        <v>60040014</v>
      </c>
      <c r="H108" s="22">
        <f>IF((ISERROR(G108/D108)),"-     ",(G108/D108))</f>
        <v>4.2285759790284316E-2</v>
      </c>
    </row>
    <row r="109" spans="1:8" s="7" customFormat="1" ht="8.25" customHeight="1" x14ac:dyDescent="0.25"/>
    <row r="110" spans="1:8" s="7" customFormat="1" ht="13.5" thickBot="1" x14ac:dyDescent="0.3">
      <c r="A110" s="39" t="s">
        <v>32</v>
      </c>
      <c r="B110" s="40">
        <f>B108+B90+B69</f>
        <v>8319787979</v>
      </c>
      <c r="C110" s="40">
        <f>C108+C90+C69</f>
        <v>8409521621</v>
      </c>
      <c r="D110" s="40">
        <f>D108+D90+D69</f>
        <v>9900833099</v>
      </c>
      <c r="E110" s="40">
        <f>E108+E90+E69</f>
        <v>8857385941</v>
      </c>
      <c r="F110" s="40">
        <f>F108+F90+F69</f>
        <v>8867649484</v>
      </c>
      <c r="G110" s="41">
        <f>F110-D110</f>
        <v>-1033183615</v>
      </c>
      <c r="H110" s="42">
        <f>IF((ISERROR(G110/D110)),"-     ",(G110/D110))</f>
        <v>-0.10435319984379428</v>
      </c>
    </row>
    <row r="111" spans="1:8" s="9" customFormat="1" ht="8.25" customHeight="1" x14ac:dyDescent="0.25">
      <c r="A111" s="7"/>
      <c r="B111" s="7"/>
      <c r="C111" s="7"/>
      <c r="D111" s="7"/>
      <c r="E111" s="7"/>
      <c r="F111" s="7"/>
      <c r="G111" s="20"/>
      <c r="H111" s="22"/>
    </row>
    <row r="112" spans="1:8" s="44" customFormat="1" x14ac:dyDescent="0.25">
      <c r="A112" s="19" t="s">
        <v>33</v>
      </c>
      <c r="B112" s="21">
        <v>-656455747</v>
      </c>
      <c r="C112" s="21">
        <v>-454547260</v>
      </c>
      <c r="D112" s="21">
        <v>775837335</v>
      </c>
      <c r="E112" s="21">
        <v>-528996105</v>
      </c>
      <c r="F112" s="21">
        <v>-559828955</v>
      </c>
      <c r="G112" s="21">
        <f>F112-D112</f>
        <v>-1335666290</v>
      </c>
      <c r="H112" s="43">
        <f>IF((ISERROR(G112/D112)),"-     ",(G112/D112))</f>
        <v>-1.7215803232774303</v>
      </c>
    </row>
    <row r="113" spans="1:8" s="9" customFormat="1" ht="8.25" customHeight="1" x14ac:dyDescent="0.25">
      <c r="G113" s="21"/>
      <c r="H113" s="43"/>
    </row>
    <row r="114" spans="1:8" s="9" customFormat="1" ht="13.5" thickBot="1" x14ac:dyDescent="0.3">
      <c r="A114" s="45" t="s">
        <v>34</v>
      </c>
      <c r="B114" s="41">
        <f>B110+B112</f>
        <v>7663332232</v>
      </c>
      <c r="C114" s="41">
        <f>C110+C112</f>
        <v>7954974361</v>
      </c>
      <c r="D114" s="41">
        <f>D110+D112</f>
        <v>10676670434</v>
      </c>
      <c r="E114" s="41">
        <f>E110+E112</f>
        <v>8328389836</v>
      </c>
      <c r="F114" s="41">
        <f>F110+F112</f>
        <v>8307820529</v>
      </c>
      <c r="G114" s="41">
        <f>F114-D114</f>
        <v>-2368849905</v>
      </c>
      <c r="H114" s="46">
        <f>IF((ISERROR(G114/D114)),"-     ",(G114/D114))</f>
        <v>-0.22187159561059089</v>
      </c>
    </row>
    <row r="115" spans="1:8" s="9" customFormat="1" ht="8.25" customHeight="1" x14ac:dyDescent="0.25">
      <c r="A115" s="8"/>
      <c r="G115" s="21"/>
      <c r="H115" s="43"/>
    </row>
    <row r="116" spans="1:8" s="9" customFormat="1" x14ac:dyDescent="0.25">
      <c r="A116" s="19" t="s">
        <v>35</v>
      </c>
      <c r="B116" s="21">
        <f>-B82</f>
        <v>-737503165</v>
      </c>
      <c r="C116" s="21">
        <f t="shared" ref="C116:F116" si="0">-C82</f>
        <v>-765604688</v>
      </c>
      <c r="D116" s="21">
        <f t="shared" si="0"/>
        <v>-762445964</v>
      </c>
      <c r="E116" s="21">
        <f t="shared" si="0"/>
        <v>-765700658</v>
      </c>
      <c r="F116" s="21">
        <f t="shared" si="0"/>
        <v>-766272791</v>
      </c>
      <c r="G116" s="21">
        <f>F116-D116</f>
        <v>-3826827</v>
      </c>
      <c r="H116" s="43">
        <f>IF((ISERROR(G116/D116)),"-     ",(G116/D116))</f>
        <v>5.0191451993835982E-3</v>
      </c>
    </row>
    <row r="117" spans="1:8" s="7" customFormat="1" ht="8.25" customHeight="1" x14ac:dyDescent="0.25">
      <c r="A117" s="9"/>
      <c r="B117" s="9"/>
      <c r="C117" s="9"/>
      <c r="D117" s="9"/>
      <c r="E117" s="9"/>
      <c r="F117" s="9"/>
      <c r="G117" s="21"/>
      <c r="H117" s="43"/>
    </row>
    <row r="118" spans="1:8" s="47" customFormat="1" ht="14.25" thickBot="1" x14ac:dyDescent="0.3">
      <c r="A118" s="45" t="s">
        <v>36</v>
      </c>
      <c r="B118" s="40">
        <f>SUM(B114+B116)</f>
        <v>6925829067</v>
      </c>
      <c r="C118" s="40">
        <f>SUM(C114+C116)</f>
        <v>7189369673</v>
      </c>
      <c r="D118" s="40">
        <f>SUM(D114+D116)</f>
        <v>9914224470</v>
      </c>
      <c r="E118" s="40">
        <f>SUM(E114+E116)</f>
        <v>7562689178</v>
      </c>
      <c r="F118" s="40">
        <f>SUM(F114+F116)</f>
        <v>7541547738</v>
      </c>
      <c r="G118" s="41">
        <f>F118-D118</f>
        <v>-2372676732</v>
      </c>
      <c r="H118" s="42">
        <f>IF((ISERROR(G118/D118)),"-     ",(G118/D118))</f>
        <v>-0.23932045710480065</v>
      </c>
    </row>
    <row r="119" spans="1:8" s="47" customFormat="1" ht="13.5" x14ac:dyDescent="0.25">
      <c r="A119" s="48"/>
      <c r="B119" s="49"/>
      <c r="C119" s="49"/>
      <c r="D119" s="49"/>
      <c r="E119" s="49"/>
      <c r="F119" s="49"/>
      <c r="G119" s="49"/>
      <c r="H119" s="50"/>
    </row>
    <row r="120" spans="1:8" s="54" customFormat="1" ht="24" customHeight="1" x14ac:dyDescent="0.2">
      <c r="A120" s="51"/>
      <c r="B120" s="52"/>
      <c r="C120" s="52"/>
      <c r="D120" s="52"/>
      <c r="E120" s="52"/>
      <c r="F120" s="52"/>
      <c r="G120" s="53"/>
      <c r="H120" s="53"/>
    </row>
  </sheetData>
  <mergeCells count="1">
    <mergeCell ref="A120:F120"/>
  </mergeCells>
  <printOptions horizontalCentered="1"/>
  <pageMargins left="0.75" right="0.75" top="0.5" bottom="0.5" header="0.3" footer="0.3"/>
  <pageSetup scale="85" fitToHeight="0" orientation="portrait" r:id="rId1"/>
  <rowBreaks count="2" manualBreakCount="2">
    <brk id="61" max="9" man="1"/>
    <brk id="118" max="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Approp Rev by Fund (2)</vt:lpstr>
      <vt:lpstr>'Approp Rev by Fund (2)'!Print_Area</vt:lpstr>
      <vt:lpstr>'Approp Rev by Fund (2)'!Print_Titles</vt:lpstr>
    </vt:vector>
  </TitlesOfParts>
  <Company>Fairfax County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Pham, Lynda</dc:creator>
  <cp:lastModifiedBy>Pham, Lynda</cp:lastModifiedBy>
  <dcterms:created xsi:type="dcterms:W3CDTF">2019-06-28T18:38:28Z</dcterms:created>
  <dcterms:modified xsi:type="dcterms:W3CDTF">2019-06-28T18:45:09Z</dcterms:modified>
</cp:coreProperties>
</file>