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munications\Website\Materials for Upload\Word Documents\"/>
    </mc:Choice>
  </mc:AlternateContent>
  <xr:revisionPtr revIDLastSave="0" documentId="8_{0FD9F5B4-DE77-43B4-971E-A02DD67EDE5A}" xr6:coauthVersionLast="45" xr6:coauthVersionMax="45" xr10:uidLastSave="{00000000-0000-0000-0000-000000000000}"/>
  <bookViews>
    <workbookView xWindow="400" yWindow="50" windowWidth="17920" windowHeight="9280" xr2:uid="{00000000-000D-0000-FFFF-FFFF00000000}"/>
  </bookViews>
  <sheets>
    <sheet name="Change log" sheetId="23" r:id="rId1"/>
    <sheet name="Sector Chart" sheetId="17" r:id="rId2"/>
    <sheet name="2015-2018" sheetId="18" r:id="rId3"/>
    <sheet name="Scenario Descriptions" sheetId="11" r:id="rId4"/>
    <sheet name="A 2030 Reduction Scenario-Low" sheetId="2" r:id="rId5"/>
    <sheet name="A 2050 Reduction Scenario-Low" sheetId="3" r:id="rId6"/>
    <sheet name="B 2030 Reduction Scenario-High" sheetId="12" r:id="rId7"/>
    <sheet name="B 2050 Reduction Scenario-High" sheetId="13" r:id="rId8"/>
    <sheet name="C 2050 Reduction Scenario Zero" sheetId="22" r:id="rId9"/>
    <sheet name="D 2050 Scenario ZGrid LGL LCT " sheetId="21" r:id="rId10"/>
    <sheet name="E 2050 80% Reduction Scenario" sheetId="16" r:id="rId11"/>
    <sheet name="2030 Reduction Scenario_6" sheetId="9" r:id="rId12"/>
    <sheet name="2030 Reduction Scenario_7" sheetId="8" r:id="rId13"/>
    <sheet name="2050 Reduction Scenario_6" sheetId="10" r:id="rId14"/>
    <sheet name="2050 Reduction Scenario_7" sheetId="6" r:id="rId15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8" l="1"/>
  <c r="G4" i="18"/>
  <c r="F5" i="18"/>
  <c r="G5" i="18"/>
  <c r="G8" i="18" s="1"/>
  <c r="F6" i="18"/>
  <c r="G6" i="18"/>
  <c r="F7" i="18"/>
  <c r="G7" i="18"/>
  <c r="F8" i="18"/>
  <c r="C11" i="18"/>
  <c r="B11" i="18"/>
  <c r="B11" i="17"/>
  <c r="C10" i="17" s="1"/>
  <c r="C8" i="17"/>
  <c r="C7" i="17"/>
  <c r="C6" i="17"/>
  <c r="C5" i="17"/>
  <c r="C4" i="17"/>
  <c r="C11" i="17" l="1"/>
  <c r="C9" i="17"/>
  <c r="B71" i="16"/>
  <c r="B66" i="16"/>
  <c r="B65" i="16"/>
  <c r="B61" i="16"/>
  <c r="B56" i="16"/>
  <c r="B55" i="16"/>
  <c r="B57" i="16"/>
  <c r="B47" i="16"/>
  <c r="B46" i="16"/>
  <c r="B45" i="16"/>
  <c r="B36" i="16"/>
  <c r="B35" i="16"/>
  <c r="B26" i="16"/>
  <c r="B25" i="16"/>
  <c r="D12" i="16"/>
  <c r="B11" i="16"/>
  <c r="B46" i="21"/>
  <c r="B45" i="21"/>
  <c r="B47" i="21"/>
  <c r="B35" i="21"/>
  <c r="B36" i="21"/>
  <c r="B26" i="21"/>
  <c r="B25" i="21"/>
  <c r="B11" i="21"/>
  <c r="D4" i="21"/>
  <c r="D5" i="21"/>
  <c r="C15" i="21"/>
  <c r="C16" i="21"/>
  <c r="C17" i="21"/>
  <c r="C18" i="21"/>
  <c r="C19" i="21"/>
  <c r="C20" i="21"/>
  <c r="C21" i="21"/>
  <c r="E27" i="21"/>
  <c r="E28" i="21"/>
  <c r="E29" i="21"/>
  <c r="E30" i="21"/>
  <c r="E31" i="21"/>
  <c r="E37" i="21"/>
  <c r="E38" i="21"/>
  <c r="E39" i="21"/>
  <c r="E40" i="21"/>
  <c r="E41" i="21"/>
  <c r="E48" i="21"/>
  <c r="E49" i="21"/>
  <c r="E50" i="21"/>
  <c r="E51" i="21"/>
  <c r="B47" i="22"/>
  <c r="B46" i="22"/>
  <c r="B45" i="22"/>
  <c r="B37" i="22"/>
  <c r="B26" i="22"/>
  <c r="B25" i="22"/>
  <c r="B11" i="22"/>
  <c r="B47" i="13"/>
  <c r="B46" i="13"/>
  <c r="B45" i="13"/>
  <c r="B25" i="13"/>
  <c r="B26" i="13"/>
  <c r="B37" i="13"/>
  <c r="B11" i="13"/>
  <c r="B47" i="3"/>
  <c r="B46" i="3"/>
  <c r="B45" i="3"/>
  <c r="B37" i="3"/>
  <c r="B26" i="3"/>
  <c r="B25" i="3"/>
  <c r="B11" i="3"/>
  <c r="B47" i="12"/>
  <c r="B46" i="12"/>
  <c r="B37" i="12"/>
  <c r="B26" i="12"/>
  <c r="B25" i="12"/>
  <c r="B45" i="12" s="1"/>
  <c r="B11" i="12"/>
  <c r="B37" i="2"/>
  <c r="B11" i="2"/>
  <c r="B26" i="2" l="1"/>
  <c r="B46" i="2" s="1"/>
  <c r="B25" i="2"/>
  <c r="B45" i="2" s="1"/>
  <c r="D51" i="22" l="1"/>
  <c r="E51" i="22" s="1"/>
  <c r="G10" i="22" s="1"/>
  <c r="D50" i="22"/>
  <c r="E50" i="22" s="1"/>
  <c r="G9" i="22" s="1"/>
  <c r="D49" i="22"/>
  <c r="E49" i="22" s="1"/>
  <c r="G8" i="22" s="1"/>
  <c r="D48" i="22"/>
  <c r="E48" i="22" s="1"/>
  <c r="G7" i="22" s="1"/>
  <c r="D47" i="22"/>
  <c r="E47" i="22" s="1"/>
  <c r="G6" i="22" s="1"/>
  <c r="D46" i="22"/>
  <c r="E46" i="22" s="1"/>
  <c r="G5" i="22" s="1"/>
  <c r="D45" i="22"/>
  <c r="E45" i="22" s="1"/>
  <c r="G4" i="22" s="1"/>
  <c r="D41" i="22"/>
  <c r="E41" i="22" s="1"/>
  <c r="F10" i="22" s="1"/>
  <c r="D40" i="22"/>
  <c r="E40" i="22" s="1"/>
  <c r="F9" i="22" s="1"/>
  <c r="D39" i="22"/>
  <c r="E39" i="22" s="1"/>
  <c r="F8" i="22" s="1"/>
  <c r="D38" i="22"/>
  <c r="E38" i="22" s="1"/>
  <c r="F7" i="22" s="1"/>
  <c r="D37" i="22"/>
  <c r="E37" i="22" s="1"/>
  <c r="F6" i="22" s="1"/>
  <c r="D36" i="22"/>
  <c r="E36" i="22" s="1"/>
  <c r="F5" i="22" s="1"/>
  <c r="D35" i="22"/>
  <c r="E35" i="22" s="1"/>
  <c r="F4" i="22" s="1"/>
  <c r="D31" i="22"/>
  <c r="E31" i="22" s="1"/>
  <c r="E10" i="22" s="1"/>
  <c r="D30" i="22"/>
  <c r="E30" i="22" s="1"/>
  <c r="E9" i="22" s="1"/>
  <c r="D29" i="22"/>
  <c r="E29" i="22" s="1"/>
  <c r="E8" i="22" s="1"/>
  <c r="D28" i="22"/>
  <c r="E28" i="22" s="1"/>
  <c r="E7" i="22" s="1"/>
  <c r="D27" i="22"/>
  <c r="E27" i="22" s="1"/>
  <c r="E6" i="22" s="1"/>
  <c r="D26" i="22"/>
  <c r="E26" i="22" s="1"/>
  <c r="E5" i="22" s="1"/>
  <c r="D25" i="22"/>
  <c r="E25" i="22" s="1"/>
  <c r="E4" i="22" s="1"/>
  <c r="C21" i="22"/>
  <c r="D21" i="22" s="1"/>
  <c r="D10" i="22" s="1"/>
  <c r="C20" i="22"/>
  <c r="D20" i="22" s="1"/>
  <c r="D9" i="22" s="1"/>
  <c r="C19" i="22"/>
  <c r="D19" i="22" s="1"/>
  <c r="D8" i="22" s="1"/>
  <c r="C18" i="22"/>
  <c r="D18" i="22" s="1"/>
  <c r="D7" i="22" s="1"/>
  <c r="C17" i="22"/>
  <c r="D17" i="22" s="1"/>
  <c r="D6" i="22" s="1"/>
  <c r="C16" i="22"/>
  <c r="D16" i="22" s="1"/>
  <c r="D5" i="22" s="1"/>
  <c r="C15" i="22"/>
  <c r="D15" i="22" s="1"/>
  <c r="D4" i="22" s="1"/>
  <c r="C11" i="22"/>
  <c r="E11" i="22" l="1"/>
  <c r="E12" i="22" s="1"/>
  <c r="D11" i="22"/>
  <c r="D12" i="22" s="1"/>
  <c r="F11" i="22"/>
  <c r="F12" i="22" s="1"/>
  <c r="G11" i="22"/>
  <c r="G12" i="22" s="1"/>
  <c r="E36" i="21" l="1"/>
  <c r="F36" i="21" s="1"/>
  <c r="F5" i="21" s="1"/>
  <c r="E35" i="21"/>
  <c r="F35" i="21" s="1"/>
  <c r="F4" i="21" s="1"/>
  <c r="E25" i="21"/>
  <c r="F25" i="21" s="1"/>
  <c r="E4" i="21" s="1"/>
  <c r="F51" i="21"/>
  <c r="G10" i="21" s="1"/>
  <c r="F50" i="21"/>
  <c r="G9" i="21" s="1"/>
  <c r="F49" i="21"/>
  <c r="G8" i="21" s="1"/>
  <c r="F48" i="21"/>
  <c r="G7" i="21" s="1"/>
  <c r="F41" i="21"/>
  <c r="F10" i="21" s="1"/>
  <c r="F40" i="21"/>
  <c r="F9" i="21" s="1"/>
  <c r="F39" i="21"/>
  <c r="F8" i="21" s="1"/>
  <c r="F38" i="21"/>
  <c r="F7" i="21" s="1"/>
  <c r="F37" i="21"/>
  <c r="F6" i="21" s="1"/>
  <c r="F31" i="21"/>
  <c r="E10" i="21" s="1"/>
  <c r="F30" i="21"/>
  <c r="E9" i="21" s="1"/>
  <c r="F29" i="21"/>
  <c r="E8" i="21" s="1"/>
  <c r="F28" i="21"/>
  <c r="E7" i="21" s="1"/>
  <c r="F27" i="21"/>
  <c r="E6" i="21" s="1"/>
  <c r="D21" i="21"/>
  <c r="D10" i="21" s="1"/>
  <c r="D20" i="21"/>
  <c r="D9" i="21" s="1"/>
  <c r="D19" i="21"/>
  <c r="D8" i="21" s="1"/>
  <c r="D18" i="21"/>
  <c r="D7" i="21" s="1"/>
  <c r="D17" i="21"/>
  <c r="D6" i="21" s="1"/>
  <c r="B16" i="21"/>
  <c r="B15" i="21"/>
  <c r="C11" i="21"/>
  <c r="E26" i="21" l="1"/>
  <c r="F26" i="21" s="1"/>
  <c r="E5" i="21" s="1"/>
  <c r="E11" i="21" s="1"/>
  <c r="E12" i="21" s="1"/>
  <c r="E46" i="21"/>
  <c r="F46" i="21" s="1"/>
  <c r="G5" i="21" s="1"/>
  <c r="E45" i="21"/>
  <c r="F45" i="21" s="1"/>
  <c r="G4" i="21" s="1"/>
  <c r="D11" i="21"/>
  <c r="D12" i="21" s="1"/>
  <c r="E47" i="21"/>
  <c r="F47" i="21" s="1"/>
  <c r="G6" i="21" s="1"/>
  <c r="F11" i="21"/>
  <c r="F12" i="21" s="1"/>
  <c r="C16" i="16"/>
  <c r="B16" i="16" s="1"/>
  <c r="C15" i="16"/>
  <c r="B15" i="16" s="1"/>
  <c r="C16" i="13"/>
  <c r="B16" i="13" s="1"/>
  <c r="C15" i="13"/>
  <c r="B15" i="13" s="1"/>
  <c r="C16" i="3"/>
  <c r="B16" i="3" s="1"/>
  <c r="C15" i="3"/>
  <c r="B15" i="3" s="1"/>
  <c r="C16" i="12"/>
  <c r="B16" i="12" s="1"/>
  <c r="C15" i="12"/>
  <c r="B15" i="12" s="1"/>
  <c r="C16" i="2"/>
  <c r="B16" i="2" s="1"/>
  <c r="C15" i="2"/>
  <c r="B15" i="2" s="1"/>
  <c r="C10" i="18"/>
  <c r="C9" i="18"/>
  <c r="C7" i="18"/>
  <c r="C6" i="18"/>
  <c r="C5" i="18"/>
  <c r="C4" i="18"/>
  <c r="B4" i="18"/>
  <c r="N51" i="18"/>
  <c r="B10" i="18" s="1"/>
  <c r="N48" i="18"/>
  <c r="B9" i="18" s="1"/>
  <c r="N45" i="18"/>
  <c r="B8" i="18" s="1"/>
  <c r="N41" i="18"/>
  <c r="B7" i="18" s="1"/>
  <c r="N37" i="18"/>
  <c r="B6" i="18" s="1"/>
  <c r="N33" i="18"/>
  <c r="B5" i="18" s="1"/>
  <c r="N29" i="18"/>
  <c r="M53" i="18"/>
  <c r="E57" i="16"/>
  <c r="F57" i="16" s="1"/>
  <c r="H6" i="16" s="1"/>
  <c r="E46" i="16"/>
  <c r="F46" i="16" s="1"/>
  <c r="G5" i="16" s="1"/>
  <c r="E47" i="16"/>
  <c r="F47" i="16" s="1"/>
  <c r="G6" i="16" s="1"/>
  <c r="D46" i="13"/>
  <c r="D26" i="13"/>
  <c r="E26" i="13" s="1"/>
  <c r="E5" i="13" s="1"/>
  <c r="D25" i="13"/>
  <c r="E25" i="13" s="1"/>
  <c r="E4" i="13" s="1"/>
  <c r="D47" i="13"/>
  <c r="E47" i="13" s="1"/>
  <c r="G6" i="13" s="1"/>
  <c r="D37" i="13"/>
  <c r="E37" i="13" s="1"/>
  <c r="F6" i="13" s="1"/>
  <c r="D47" i="12"/>
  <c r="E47" i="12" s="1"/>
  <c r="G6" i="12" s="1"/>
  <c r="D37" i="12"/>
  <c r="E37" i="12" s="1"/>
  <c r="F6" i="12" s="1"/>
  <c r="B47" i="2"/>
  <c r="K11" i="17"/>
  <c r="E65" i="16"/>
  <c r="F65" i="16" s="1"/>
  <c r="I4" i="16" s="1"/>
  <c r="E67" i="16"/>
  <c r="F67" i="16"/>
  <c r="I6" i="16" s="1"/>
  <c r="E66" i="16"/>
  <c r="F66" i="16" s="1"/>
  <c r="I5" i="16" s="1"/>
  <c r="E56" i="16"/>
  <c r="F56" i="16" s="1"/>
  <c r="H5" i="16" s="1"/>
  <c r="E55" i="16"/>
  <c r="F55" i="16" s="1"/>
  <c r="H4" i="16" s="1"/>
  <c r="E45" i="16"/>
  <c r="F45" i="16" s="1"/>
  <c r="G4" i="16" s="1"/>
  <c r="E36" i="16"/>
  <c r="F36" i="16" s="1"/>
  <c r="F5" i="16" s="1"/>
  <c r="E35" i="16"/>
  <c r="F35" i="16" s="1"/>
  <c r="F4" i="16" s="1"/>
  <c r="E26" i="16"/>
  <c r="F26" i="16" s="1"/>
  <c r="E5" i="16" s="1"/>
  <c r="E25" i="16"/>
  <c r="F25" i="16" s="1"/>
  <c r="E4" i="16" s="1"/>
  <c r="E37" i="16"/>
  <c r="F37" i="16" s="1"/>
  <c r="F6" i="16" s="1"/>
  <c r="E71" i="16"/>
  <c r="F71" i="16" s="1"/>
  <c r="I10" i="16" s="1"/>
  <c r="E70" i="16"/>
  <c r="F70" i="16" s="1"/>
  <c r="I9" i="16" s="1"/>
  <c r="E69" i="16"/>
  <c r="F69" i="16" s="1"/>
  <c r="I8" i="16" s="1"/>
  <c r="E68" i="16"/>
  <c r="F68" i="16" s="1"/>
  <c r="I7" i="16" s="1"/>
  <c r="E61" i="16"/>
  <c r="F61" i="16" s="1"/>
  <c r="H10" i="16" s="1"/>
  <c r="E60" i="16"/>
  <c r="F60" i="16"/>
  <c r="H9" i="16" s="1"/>
  <c r="E59" i="16"/>
  <c r="F59" i="16" s="1"/>
  <c r="H8" i="16" s="1"/>
  <c r="E58" i="16"/>
  <c r="F58" i="16" s="1"/>
  <c r="H7" i="16" s="1"/>
  <c r="E51" i="16"/>
  <c r="F51" i="16" s="1"/>
  <c r="G10" i="16" s="1"/>
  <c r="E50" i="16"/>
  <c r="F50" i="16" s="1"/>
  <c r="G9" i="16" s="1"/>
  <c r="E49" i="16"/>
  <c r="F49" i="16" s="1"/>
  <c r="G8" i="16" s="1"/>
  <c r="E48" i="16"/>
  <c r="F48" i="16" s="1"/>
  <c r="G7" i="16" s="1"/>
  <c r="E41" i="16"/>
  <c r="F41" i="16" s="1"/>
  <c r="F10" i="16" s="1"/>
  <c r="E40" i="16"/>
  <c r="F40" i="16" s="1"/>
  <c r="F9" i="16" s="1"/>
  <c r="E39" i="16"/>
  <c r="F39" i="16" s="1"/>
  <c r="F8" i="16" s="1"/>
  <c r="E38" i="16"/>
  <c r="F38" i="16" s="1"/>
  <c r="F7" i="16" s="1"/>
  <c r="E31" i="16"/>
  <c r="F31" i="16" s="1"/>
  <c r="E10" i="16" s="1"/>
  <c r="E30" i="16"/>
  <c r="F30" i="16" s="1"/>
  <c r="E9" i="16" s="1"/>
  <c r="E29" i="16"/>
  <c r="F29" i="16" s="1"/>
  <c r="E8" i="16" s="1"/>
  <c r="E28" i="16"/>
  <c r="F28" i="16" s="1"/>
  <c r="E7" i="16" s="1"/>
  <c r="E27" i="16"/>
  <c r="F27" i="16" s="1"/>
  <c r="E6" i="16" s="1"/>
  <c r="C21" i="16"/>
  <c r="D21" i="16" s="1"/>
  <c r="D10" i="16" s="1"/>
  <c r="C20" i="16"/>
  <c r="D20" i="16" s="1"/>
  <c r="D9" i="16" s="1"/>
  <c r="C19" i="16"/>
  <c r="D19" i="16" s="1"/>
  <c r="D8" i="16" s="1"/>
  <c r="C18" i="16"/>
  <c r="D18" i="16" s="1"/>
  <c r="D7" i="16" s="1"/>
  <c r="C17" i="16"/>
  <c r="D17" i="16" s="1"/>
  <c r="D6" i="16" s="1"/>
  <c r="D5" i="16"/>
  <c r="D4" i="16"/>
  <c r="C11" i="16"/>
  <c r="C11" i="13"/>
  <c r="C11" i="3"/>
  <c r="D51" i="13"/>
  <c r="E51" i="13" s="1"/>
  <c r="G10" i="13" s="1"/>
  <c r="D50" i="13"/>
  <c r="E50" i="13" s="1"/>
  <c r="G9" i="13" s="1"/>
  <c r="D49" i="13"/>
  <c r="E49" i="13" s="1"/>
  <c r="G8" i="13" s="1"/>
  <c r="D48" i="13"/>
  <c r="E48" i="13" s="1"/>
  <c r="G7" i="13" s="1"/>
  <c r="E46" i="13"/>
  <c r="G5" i="13" s="1"/>
  <c r="D45" i="13"/>
  <c r="E45" i="13" s="1"/>
  <c r="G4" i="13" s="1"/>
  <c r="D41" i="13"/>
  <c r="E41" i="13" s="1"/>
  <c r="F10" i="13" s="1"/>
  <c r="D40" i="13"/>
  <c r="E40" i="13" s="1"/>
  <c r="F9" i="13" s="1"/>
  <c r="D39" i="13"/>
  <c r="E39" i="13" s="1"/>
  <c r="F8" i="13" s="1"/>
  <c r="D38" i="13"/>
  <c r="E38" i="13" s="1"/>
  <c r="F7" i="13" s="1"/>
  <c r="D36" i="13"/>
  <c r="E36" i="13" s="1"/>
  <c r="F5" i="13" s="1"/>
  <c r="D35" i="13"/>
  <c r="E35" i="13" s="1"/>
  <c r="F4" i="13" s="1"/>
  <c r="D31" i="13"/>
  <c r="E31" i="13"/>
  <c r="E10" i="13" s="1"/>
  <c r="D30" i="13"/>
  <c r="E30" i="13" s="1"/>
  <c r="E9" i="13" s="1"/>
  <c r="D29" i="13"/>
  <c r="E29" i="13" s="1"/>
  <c r="E8" i="13" s="1"/>
  <c r="D28" i="13"/>
  <c r="E28" i="13" s="1"/>
  <c r="E7" i="13" s="1"/>
  <c r="D27" i="13"/>
  <c r="E27" i="13" s="1"/>
  <c r="E6" i="13" s="1"/>
  <c r="C21" i="13"/>
  <c r="D21" i="13" s="1"/>
  <c r="D10" i="13" s="1"/>
  <c r="C20" i="13"/>
  <c r="D20" i="13" s="1"/>
  <c r="D9" i="13" s="1"/>
  <c r="C19" i="13"/>
  <c r="D19" i="13" s="1"/>
  <c r="D8" i="13" s="1"/>
  <c r="C18" i="13"/>
  <c r="D18" i="13" s="1"/>
  <c r="D7" i="13" s="1"/>
  <c r="C17" i="13"/>
  <c r="D17" i="13" s="1"/>
  <c r="D6" i="13" s="1"/>
  <c r="D5" i="13"/>
  <c r="D4" i="13"/>
  <c r="D26" i="12"/>
  <c r="E26" i="12" s="1"/>
  <c r="E5" i="12" s="1"/>
  <c r="D25" i="12"/>
  <c r="E25" i="12" s="1"/>
  <c r="E4" i="12" s="1"/>
  <c r="D51" i="12"/>
  <c r="E51" i="12" s="1"/>
  <c r="G10" i="12" s="1"/>
  <c r="D50" i="12"/>
  <c r="E50" i="12" s="1"/>
  <c r="G9" i="12" s="1"/>
  <c r="D49" i="12"/>
  <c r="E49" i="12" s="1"/>
  <c r="G8" i="12" s="1"/>
  <c r="D48" i="12"/>
  <c r="E48" i="12" s="1"/>
  <c r="G7" i="12" s="1"/>
  <c r="D46" i="12"/>
  <c r="E46" i="12" s="1"/>
  <c r="G5" i="12" s="1"/>
  <c r="D45" i="12"/>
  <c r="E45" i="12" s="1"/>
  <c r="G4" i="12" s="1"/>
  <c r="D41" i="12"/>
  <c r="E41" i="12" s="1"/>
  <c r="F10" i="12" s="1"/>
  <c r="D40" i="12"/>
  <c r="E40" i="12" s="1"/>
  <c r="F9" i="12" s="1"/>
  <c r="D39" i="12"/>
  <c r="E39" i="12" s="1"/>
  <c r="F8" i="12" s="1"/>
  <c r="D38" i="12"/>
  <c r="E38" i="12" s="1"/>
  <c r="F7" i="12" s="1"/>
  <c r="D36" i="12"/>
  <c r="E36" i="12" s="1"/>
  <c r="F5" i="12" s="1"/>
  <c r="D35" i="12"/>
  <c r="E35" i="12" s="1"/>
  <c r="F4" i="12" s="1"/>
  <c r="D31" i="12"/>
  <c r="E31" i="12" s="1"/>
  <c r="E10" i="12" s="1"/>
  <c r="D30" i="12"/>
  <c r="E30" i="12" s="1"/>
  <c r="E9" i="12" s="1"/>
  <c r="D29" i="12"/>
  <c r="E29" i="12" s="1"/>
  <c r="E8" i="12" s="1"/>
  <c r="D28" i="12"/>
  <c r="E28" i="12" s="1"/>
  <c r="E7" i="12" s="1"/>
  <c r="D27" i="12"/>
  <c r="E27" i="12" s="1"/>
  <c r="E6" i="12" s="1"/>
  <c r="C21" i="12"/>
  <c r="D21" i="12"/>
  <c r="D10" i="12" s="1"/>
  <c r="C20" i="12"/>
  <c r="D20" i="12" s="1"/>
  <c r="D9" i="12" s="1"/>
  <c r="C19" i="12"/>
  <c r="D19" i="12" s="1"/>
  <c r="D8" i="12" s="1"/>
  <c r="C18" i="12"/>
  <c r="D18" i="12" s="1"/>
  <c r="D7" i="12" s="1"/>
  <c r="C17" i="12"/>
  <c r="D17" i="12" s="1"/>
  <c r="D6" i="12" s="1"/>
  <c r="D5" i="12"/>
  <c r="D4" i="12"/>
  <c r="C11" i="12"/>
  <c r="D25" i="2"/>
  <c r="C55" i="8"/>
  <c r="D55" i="8" s="1"/>
  <c r="G4" i="8" s="1"/>
  <c r="C56" i="9"/>
  <c r="D56" i="9" s="1"/>
  <c r="G5" i="9" s="1"/>
  <c r="C57" i="9"/>
  <c r="D57" i="9"/>
  <c r="G6" i="9" s="1"/>
  <c r="C58" i="9"/>
  <c r="D58" i="9" s="1"/>
  <c r="G7" i="9" s="1"/>
  <c r="B59" i="9"/>
  <c r="C59" i="9" s="1"/>
  <c r="D59" i="9" s="1"/>
  <c r="G8" i="9" s="1"/>
  <c r="B60" i="9"/>
  <c r="C60" i="9" s="1"/>
  <c r="D60" i="9" s="1"/>
  <c r="G9" i="9" s="1"/>
  <c r="B61" i="9"/>
  <c r="C61" i="9" s="1"/>
  <c r="D61" i="9" s="1"/>
  <c r="G10" i="9" s="1"/>
  <c r="C55" i="9"/>
  <c r="D55" i="9" s="1"/>
  <c r="G4" i="9" s="1"/>
  <c r="C45" i="9"/>
  <c r="D45" i="9" s="1"/>
  <c r="F4" i="9" s="1"/>
  <c r="C61" i="10"/>
  <c r="D61" i="10"/>
  <c r="G10" i="10" s="1"/>
  <c r="C60" i="10"/>
  <c r="D60" i="10"/>
  <c r="C59" i="10"/>
  <c r="D59" i="10" s="1"/>
  <c r="G8" i="10" s="1"/>
  <c r="C58" i="10"/>
  <c r="D58" i="10"/>
  <c r="G7" i="10" s="1"/>
  <c r="C57" i="10"/>
  <c r="D57" i="10" s="1"/>
  <c r="G6" i="10" s="1"/>
  <c r="C56" i="10"/>
  <c r="D56" i="10" s="1"/>
  <c r="G5" i="10" s="1"/>
  <c r="C55" i="10"/>
  <c r="D55" i="10" s="1"/>
  <c r="G4" i="10" s="1"/>
  <c r="B51" i="10"/>
  <c r="C51" i="10" s="1"/>
  <c r="D51" i="10" s="1"/>
  <c r="F10" i="10" s="1"/>
  <c r="B50" i="10"/>
  <c r="C50" i="10" s="1"/>
  <c r="D50" i="10" s="1"/>
  <c r="F9" i="10" s="1"/>
  <c r="B49" i="10"/>
  <c r="C49" i="10" s="1"/>
  <c r="D49" i="10" s="1"/>
  <c r="F8" i="10" s="1"/>
  <c r="B48" i="10"/>
  <c r="C48" i="10"/>
  <c r="D48" i="10"/>
  <c r="F7" i="10" s="1"/>
  <c r="C47" i="10"/>
  <c r="D47" i="10" s="1"/>
  <c r="F6" i="10" s="1"/>
  <c r="F11" i="10" s="1"/>
  <c r="F12" i="10" s="1"/>
  <c r="C46" i="10"/>
  <c r="D46" i="10" s="1"/>
  <c r="F5" i="10" s="1"/>
  <c r="C45" i="10"/>
  <c r="D45" i="10" s="1"/>
  <c r="F4" i="10" s="1"/>
  <c r="C41" i="10"/>
  <c r="D41" i="10" s="1"/>
  <c r="E10" i="10" s="1"/>
  <c r="C40" i="10"/>
  <c r="D40" i="10" s="1"/>
  <c r="E9" i="10" s="1"/>
  <c r="C39" i="10"/>
  <c r="D39" i="10" s="1"/>
  <c r="E8" i="10" s="1"/>
  <c r="C38" i="10"/>
  <c r="D38" i="10" s="1"/>
  <c r="E7" i="10" s="1"/>
  <c r="C37" i="10"/>
  <c r="D37" i="10" s="1"/>
  <c r="E6" i="10" s="1"/>
  <c r="C36" i="10"/>
  <c r="D36" i="10" s="1"/>
  <c r="E5" i="10" s="1"/>
  <c r="C35" i="10"/>
  <c r="D35" i="10" s="1"/>
  <c r="E4" i="10" s="1"/>
  <c r="C31" i="10"/>
  <c r="D31" i="10" s="1"/>
  <c r="D10" i="10" s="1"/>
  <c r="C30" i="10"/>
  <c r="D30" i="10" s="1"/>
  <c r="D9" i="10" s="1"/>
  <c r="C29" i="10"/>
  <c r="D29" i="10" s="1"/>
  <c r="D8" i="10" s="1"/>
  <c r="C28" i="10"/>
  <c r="D28" i="10" s="1"/>
  <c r="D7" i="10" s="1"/>
  <c r="C27" i="10"/>
  <c r="D27" i="10" s="1"/>
  <c r="D6" i="10" s="1"/>
  <c r="C26" i="10"/>
  <c r="D26" i="10"/>
  <c r="D5" i="10" s="1"/>
  <c r="C25" i="10"/>
  <c r="D25" i="10" s="1"/>
  <c r="D4" i="10" s="1"/>
  <c r="C21" i="10"/>
  <c r="D21" i="10" s="1"/>
  <c r="C10" i="10" s="1"/>
  <c r="C20" i="10"/>
  <c r="D20" i="10"/>
  <c r="C9" i="10" s="1"/>
  <c r="C19" i="10"/>
  <c r="D19" i="10"/>
  <c r="C8" i="10" s="1"/>
  <c r="C18" i="10"/>
  <c r="D18" i="10" s="1"/>
  <c r="C7" i="10" s="1"/>
  <c r="C17" i="10"/>
  <c r="D17" i="10" s="1"/>
  <c r="C6" i="10" s="1"/>
  <c r="C16" i="10"/>
  <c r="D16" i="10"/>
  <c r="C5" i="10" s="1"/>
  <c r="C15" i="10"/>
  <c r="D15" i="10" s="1"/>
  <c r="C4" i="10" s="1"/>
  <c r="G9" i="10"/>
  <c r="C51" i="9"/>
  <c r="D51" i="9" s="1"/>
  <c r="F10" i="9" s="1"/>
  <c r="C50" i="9"/>
  <c r="D50" i="9" s="1"/>
  <c r="F9" i="9" s="1"/>
  <c r="C49" i="9"/>
  <c r="D49" i="9" s="1"/>
  <c r="F8" i="9" s="1"/>
  <c r="C48" i="9"/>
  <c r="D48" i="9" s="1"/>
  <c r="F7" i="9" s="1"/>
  <c r="C47" i="9"/>
  <c r="D47" i="9" s="1"/>
  <c r="F6" i="9" s="1"/>
  <c r="C46" i="9"/>
  <c r="D46" i="9" s="1"/>
  <c r="F5" i="9" s="1"/>
  <c r="C41" i="9"/>
  <c r="D41" i="9"/>
  <c r="E10" i="9" s="1"/>
  <c r="C40" i="9"/>
  <c r="D40" i="9" s="1"/>
  <c r="E9" i="9" s="1"/>
  <c r="C39" i="9"/>
  <c r="D39" i="9"/>
  <c r="E8" i="9" s="1"/>
  <c r="C38" i="9"/>
  <c r="D38" i="9" s="1"/>
  <c r="E7" i="9" s="1"/>
  <c r="C37" i="9"/>
  <c r="D37" i="9" s="1"/>
  <c r="E6" i="9" s="1"/>
  <c r="C36" i="9"/>
  <c r="D36" i="9"/>
  <c r="E5" i="9" s="1"/>
  <c r="C35" i="9"/>
  <c r="D35" i="9" s="1"/>
  <c r="E4" i="9" s="1"/>
  <c r="C31" i="9"/>
  <c r="D31" i="9" s="1"/>
  <c r="D10" i="9" s="1"/>
  <c r="C30" i="9"/>
  <c r="D30" i="9" s="1"/>
  <c r="D9" i="9" s="1"/>
  <c r="C29" i="9"/>
  <c r="D29" i="9" s="1"/>
  <c r="D8" i="9" s="1"/>
  <c r="C28" i="9"/>
  <c r="D28" i="9" s="1"/>
  <c r="D7" i="9" s="1"/>
  <c r="C27" i="9"/>
  <c r="D27" i="9" s="1"/>
  <c r="D6" i="9" s="1"/>
  <c r="C26" i="9"/>
  <c r="D26" i="9"/>
  <c r="D5" i="9"/>
  <c r="C25" i="9"/>
  <c r="D25" i="9" s="1"/>
  <c r="D4" i="9" s="1"/>
  <c r="D11" i="9" s="1"/>
  <c r="D12" i="9" s="1"/>
  <c r="C21" i="9"/>
  <c r="D21" i="9" s="1"/>
  <c r="C10" i="9" s="1"/>
  <c r="C20" i="9"/>
  <c r="D20" i="9" s="1"/>
  <c r="C9" i="9" s="1"/>
  <c r="C19" i="9"/>
  <c r="D19" i="9"/>
  <c r="C8" i="9" s="1"/>
  <c r="C18" i="9"/>
  <c r="D18" i="9" s="1"/>
  <c r="C7" i="9" s="1"/>
  <c r="C17" i="9"/>
  <c r="D17" i="9" s="1"/>
  <c r="C6" i="9" s="1"/>
  <c r="C16" i="9"/>
  <c r="D16" i="9" s="1"/>
  <c r="C5" i="9" s="1"/>
  <c r="C15" i="9"/>
  <c r="D15" i="9" s="1"/>
  <c r="C4" i="9" s="1"/>
  <c r="C11" i="9" s="1"/>
  <c r="C12" i="9" s="1"/>
  <c r="B51" i="6"/>
  <c r="C51" i="6"/>
  <c r="D51" i="6" s="1"/>
  <c r="B50" i="6"/>
  <c r="C50" i="6"/>
  <c r="D50" i="6" s="1"/>
  <c r="B49" i="6"/>
  <c r="C49" i="6"/>
  <c r="D49" i="6"/>
  <c r="B48" i="6"/>
  <c r="C48" i="6" s="1"/>
  <c r="D48" i="6" s="1"/>
  <c r="C47" i="6"/>
  <c r="D47" i="6" s="1"/>
  <c r="C46" i="6"/>
  <c r="D46" i="6" s="1"/>
  <c r="C45" i="6"/>
  <c r="D45" i="6" s="1"/>
  <c r="C41" i="6"/>
  <c r="D41" i="6" s="1"/>
  <c r="C40" i="6"/>
  <c r="D40" i="6" s="1"/>
  <c r="C39" i="6"/>
  <c r="D39" i="6" s="1"/>
  <c r="C38" i="6"/>
  <c r="D38" i="6" s="1"/>
  <c r="C37" i="6"/>
  <c r="D37" i="6" s="1"/>
  <c r="C36" i="6"/>
  <c r="D36" i="6" s="1"/>
  <c r="C35" i="6"/>
  <c r="D35" i="6" s="1"/>
  <c r="C31" i="6"/>
  <c r="D31" i="6" s="1"/>
  <c r="C30" i="6"/>
  <c r="D30" i="6" s="1"/>
  <c r="C29" i="6"/>
  <c r="D29" i="6" s="1"/>
  <c r="C28" i="6"/>
  <c r="D28" i="6" s="1"/>
  <c r="C27" i="6"/>
  <c r="D27" i="6" s="1"/>
  <c r="C26" i="6"/>
  <c r="D26" i="6" s="1"/>
  <c r="C25" i="6"/>
  <c r="D25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B71" i="8"/>
  <c r="C71" i="8" s="1"/>
  <c r="D71" i="8" s="1"/>
  <c r="H10" i="8" s="1"/>
  <c r="B70" i="8"/>
  <c r="C70" i="8" s="1"/>
  <c r="D70" i="8" s="1"/>
  <c r="H9" i="8" s="1"/>
  <c r="B69" i="8"/>
  <c r="C69" i="8" s="1"/>
  <c r="D69" i="8" s="1"/>
  <c r="H8" i="8" s="1"/>
  <c r="B68" i="8"/>
  <c r="C68" i="8" s="1"/>
  <c r="D68" i="8" s="1"/>
  <c r="H7" i="8" s="1"/>
  <c r="C67" i="8"/>
  <c r="D67" i="8" s="1"/>
  <c r="H6" i="8" s="1"/>
  <c r="C66" i="8"/>
  <c r="D66" i="8"/>
  <c r="H5" i="8" s="1"/>
  <c r="C65" i="8"/>
  <c r="D65" i="8"/>
  <c r="H4" i="8"/>
  <c r="C61" i="8"/>
  <c r="D61" i="8" s="1"/>
  <c r="G10" i="8" s="1"/>
  <c r="C60" i="8"/>
  <c r="D60" i="8" s="1"/>
  <c r="G9" i="8" s="1"/>
  <c r="C59" i="8"/>
  <c r="D59" i="8" s="1"/>
  <c r="G8" i="8" s="1"/>
  <c r="C58" i="8"/>
  <c r="D58" i="8"/>
  <c r="G7" i="8" s="1"/>
  <c r="C57" i="8"/>
  <c r="D57" i="8" s="1"/>
  <c r="G6" i="8" s="1"/>
  <c r="C56" i="8"/>
  <c r="D56" i="8"/>
  <c r="G5" i="8" s="1"/>
  <c r="C51" i="8"/>
  <c r="D51" i="8" s="1"/>
  <c r="F10" i="8" s="1"/>
  <c r="C50" i="8"/>
  <c r="D50" i="8" s="1"/>
  <c r="F9" i="8" s="1"/>
  <c r="C49" i="8"/>
  <c r="D49" i="8" s="1"/>
  <c r="F8" i="8" s="1"/>
  <c r="C48" i="8"/>
  <c r="D48" i="8"/>
  <c r="F7" i="8" s="1"/>
  <c r="C47" i="8"/>
  <c r="D47" i="8" s="1"/>
  <c r="F6" i="8" s="1"/>
  <c r="C46" i="8"/>
  <c r="D46" i="8"/>
  <c r="F5" i="8" s="1"/>
  <c r="C45" i="8"/>
  <c r="D45" i="8" s="1"/>
  <c r="F4" i="8" s="1"/>
  <c r="C41" i="8"/>
  <c r="D41" i="8" s="1"/>
  <c r="E10" i="8" s="1"/>
  <c r="C40" i="8"/>
  <c r="D40" i="8" s="1"/>
  <c r="E9" i="8" s="1"/>
  <c r="C39" i="8"/>
  <c r="D39" i="8" s="1"/>
  <c r="E8" i="8" s="1"/>
  <c r="C38" i="8"/>
  <c r="D38" i="8" s="1"/>
  <c r="E7" i="8" s="1"/>
  <c r="C37" i="8"/>
  <c r="D37" i="8" s="1"/>
  <c r="E6" i="8" s="1"/>
  <c r="C36" i="8"/>
  <c r="D36" i="8" s="1"/>
  <c r="E5" i="8" s="1"/>
  <c r="C35" i="8"/>
  <c r="D35" i="8"/>
  <c r="E4" i="8" s="1"/>
  <c r="C31" i="8"/>
  <c r="D31" i="8" s="1"/>
  <c r="D10" i="8" s="1"/>
  <c r="C30" i="8"/>
  <c r="D30" i="8"/>
  <c r="D9" i="8" s="1"/>
  <c r="C29" i="8"/>
  <c r="D29" i="8" s="1"/>
  <c r="D8" i="8" s="1"/>
  <c r="C28" i="8"/>
  <c r="D28" i="8" s="1"/>
  <c r="D7" i="8" s="1"/>
  <c r="D11" i="8" s="1"/>
  <c r="D12" i="8" s="1"/>
  <c r="C27" i="8"/>
  <c r="D27" i="8" s="1"/>
  <c r="D6" i="8" s="1"/>
  <c r="C26" i="8"/>
  <c r="D26" i="8" s="1"/>
  <c r="D5" i="8" s="1"/>
  <c r="C25" i="8"/>
  <c r="D25" i="8" s="1"/>
  <c r="D4" i="8" s="1"/>
  <c r="C21" i="8"/>
  <c r="D21" i="8" s="1"/>
  <c r="C10" i="8" s="1"/>
  <c r="C20" i="8"/>
  <c r="D20" i="8" s="1"/>
  <c r="C9" i="8" s="1"/>
  <c r="C19" i="8"/>
  <c r="D19" i="8" s="1"/>
  <c r="C8" i="8" s="1"/>
  <c r="C18" i="8"/>
  <c r="D18" i="8" s="1"/>
  <c r="C7" i="8" s="1"/>
  <c r="C17" i="8"/>
  <c r="D17" i="8" s="1"/>
  <c r="C6" i="8" s="1"/>
  <c r="C16" i="8"/>
  <c r="D16" i="8"/>
  <c r="C5" i="8" s="1"/>
  <c r="C15" i="8"/>
  <c r="D15" i="8" s="1"/>
  <c r="C4" i="8" s="1"/>
  <c r="C66" i="6"/>
  <c r="D66" i="6" s="1"/>
  <c r="C67" i="6"/>
  <c r="D67" i="6" s="1"/>
  <c r="B68" i="6"/>
  <c r="C68" i="6"/>
  <c r="D68" i="6" s="1"/>
  <c r="B69" i="6"/>
  <c r="C69" i="6" s="1"/>
  <c r="D69" i="6" s="1"/>
  <c r="B70" i="6"/>
  <c r="C70" i="6" s="1"/>
  <c r="D70" i="6" s="1"/>
  <c r="B71" i="6"/>
  <c r="C71" i="6"/>
  <c r="D71" i="6" s="1"/>
  <c r="C65" i="6"/>
  <c r="D65" i="6"/>
  <c r="C55" i="6"/>
  <c r="D55" i="6" s="1"/>
  <c r="C56" i="6"/>
  <c r="D56" i="6" s="1"/>
  <c r="C57" i="6"/>
  <c r="D57" i="6" s="1"/>
  <c r="C58" i="6"/>
  <c r="D58" i="6" s="1"/>
  <c r="C59" i="6"/>
  <c r="D59" i="6" s="1"/>
  <c r="C60" i="6"/>
  <c r="D60" i="6" s="1"/>
  <c r="C61" i="6"/>
  <c r="D61" i="6"/>
  <c r="C12" i="6"/>
  <c r="D51" i="3"/>
  <c r="E51" i="3" s="1"/>
  <c r="G10" i="3" s="1"/>
  <c r="D50" i="3"/>
  <c r="E50" i="3" s="1"/>
  <c r="G9" i="3" s="1"/>
  <c r="D49" i="3"/>
  <c r="E49" i="3" s="1"/>
  <c r="G8" i="3" s="1"/>
  <c r="D48" i="3"/>
  <c r="E48" i="3" s="1"/>
  <c r="G7" i="3" s="1"/>
  <c r="D47" i="3"/>
  <c r="E47" i="3" s="1"/>
  <c r="G6" i="3" s="1"/>
  <c r="D46" i="3"/>
  <c r="E46" i="3" s="1"/>
  <c r="G5" i="3" s="1"/>
  <c r="D45" i="3"/>
  <c r="E45" i="3" s="1"/>
  <c r="G4" i="3" s="1"/>
  <c r="D41" i="3"/>
  <c r="E41" i="3" s="1"/>
  <c r="F10" i="3" s="1"/>
  <c r="D40" i="3"/>
  <c r="E40" i="3" s="1"/>
  <c r="F9" i="3" s="1"/>
  <c r="D39" i="3"/>
  <c r="E39" i="3" s="1"/>
  <c r="F8" i="3" s="1"/>
  <c r="D38" i="3"/>
  <c r="E38" i="3" s="1"/>
  <c r="F7" i="3" s="1"/>
  <c r="D37" i="3"/>
  <c r="E37" i="3" s="1"/>
  <c r="F6" i="3" s="1"/>
  <c r="D36" i="3"/>
  <c r="E36" i="3" s="1"/>
  <c r="F5" i="3" s="1"/>
  <c r="D35" i="3"/>
  <c r="E35" i="3" s="1"/>
  <c r="F4" i="3" s="1"/>
  <c r="D31" i="3"/>
  <c r="E31" i="3" s="1"/>
  <c r="E10" i="3" s="1"/>
  <c r="D30" i="3"/>
  <c r="E30" i="3"/>
  <c r="E9" i="3" s="1"/>
  <c r="D29" i="3"/>
  <c r="E29" i="3" s="1"/>
  <c r="E8" i="3" s="1"/>
  <c r="D28" i="3"/>
  <c r="E28" i="3" s="1"/>
  <c r="E7" i="3" s="1"/>
  <c r="D27" i="3"/>
  <c r="E27" i="3" s="1"/>
  <c r="E6" i="3" s="1"/>
  <c r="D26" i="3"/>
  <c r="E26" i="3" s="1"/>
  <c r="E5" i="3" s="1"/>
  <c r="D25" i="3"/>
  <c r="E25" i="3" s="1"/>
  <c r="E4" i="3" s="1"/>
  <c r="C21" i="3"/>
  <c r="D21" i="3" s="1"/>
  <c r="D10" i="3" s="1"/>
  <c r="C20" i="3"/>
  <c r="D20" i="3" s="1"/>
  <c r="D9" i="3" s="1"/>
  <c r="C19" i="3"/>
  <c r="D19" i="3"/>
  <c r="D8" i="3" s="1"/>
  <c r="C18" i="3"/>
  <c r="D18" i="3" s="1"/>
  <c r="D7" i="3" s="1"/>
  <c r="C17" i="3"/>
  <c r="D17" i="3" s="1"/>
  <c r="D6" i="3" s="1"/>
  <c r="D5" i="3"/>
  <c r="D4" i="3"/>
  <c r="D45" i="2"/>
  <c r="E45" i="2" s="1"/>
  <c r="G4" i="2" s="1"/>
  <c r="D46" i="2"/>
  <c r="E46" i="2" s="1"/>
  <c r="G5" i="2" s="1"/>
  <c r="D47" i="2"/>
  <c r="E47" i="2" s="1"/>
  <c r="G6" i="2" s="1"/>
  <c r="D48" i="2"/>
  <c r="E48" i="2" s="1"/>
  <c r="G7" i="2" s="1"/>
  <c r="D49" i="2"/>
  <c r="E49" i="2" s="1"/>
  <c r="G8" i="2" s="1"/>
  <c r="D50" i="2"/>
  <c r="E50" i="2" s="1"/>
  <c r="G9" i="2" s="1"/>
  <c r="D51" i="2"/>
  <c r="E51" i="2" s="1"/>
  <c r="G10" i="2" s="1"/>
  <c r="C11" i="2"/>
  <c r="D35" i="2"/>
  <c r="E35" i="2" s="1"/>
  <c r="F4" i="2" s="1"/>
  <c r="D36" i="2"/>
  <c r="E36" i="2"/>
  <c r="F5" i="2" s="1"/>
  <c r="D37" i="2"/>
  <c r="E37" i="2" s="1"/>
  <c r="F6" i="2" s="1"/>
  <c r="D38" i="2"/>
  <c r="E38" i="2" s="1"/>
  <c r="F7" i="2" s="1"/>
  <c r="D39" i="2"/>
  <c r="E39" i="2" s="1"/>
  <c r="F8" i="2" s="1"/>
  <c r="D40" i="2"/>
  <c r="E40" i="2" s="1"/>
  <c r="F9" i="2" s="1"/>
  <c r="D41" i="2"/>
  <c r="E41" i="2" s="1"/>
  <c r="F10" i="2" s="1"/>
  <c r="D26" i="2"/>
  <c r="E26" i="2" s="1"/>
  <c r="E5" i="2" s="1"/>
  <c r="D27" i="2"/>
  <c r="E27" i="2" s="1"/>
  <c r="E6" i="2" s="1"/>
  <c r="D28" i="2"/>
  <c r="E28" i="2" s="1"/>
  <c r="E7" i="2" s="1"/>
  <c r="D29" i="2"/>
  <c r="E29" i="2" s="1"/>
  <c r="E8" i="2" s="1"/>
  <c r="D30" i="2"/>
  <c r="E30" i="2" s="1"/>
  <c r="E9" i="2" s="1"/>
  <c r="D31" i="2"/>
  <c r="E31" i="2" s="1"/>
  <c r="E10" i="2" s="1"/>
  <c r="D4" i="2"/>
  <c r="D5" i="2"/>
  <c r="C17" i="2"/>
  <c r="D17" i="2" s="1"/>
  <c r="D6" i="2" s="1"/>
  <c r="C18" i="2"/>
  <c r="D18" i="2" s="1"/>
  <c r="D7" i="2" s="1"/>
  <c r="C19" i="2"/>
  <c r="D19" i="2" s="1"/>
  <c r="D8" i="2" s="1"/>
  <c r="C20" i="2"/>
  <c r="D20" i="2" s="1"/>
  <c r="D9" i="2" s="1"/>
  <c r="C21" i="2"/>
  <c r="D21" i="2" s="1"/>
  <c r="D10" i="2" s="1"/>
  <c r="L9" i="17" l="1"/>
  <c r="F11" i="16"/>
  <c r="F12" i="16" s="1"/>
  <c r="G11" i="21"/>
  <c r="G12" i="21" s="1"/>
  <c r="L8" i="17"/>
  <c r="L6" i="17"/>
  <c r="D11" i="12"/>
  <c r="D12" i="12" s="1"/>
  <c r="G11" i="2"/>
  <c r="G12" i="2" s="1"/>
  <c r="E11" i="8"/>
  <c r="E12" i="8" s="1"/>
  <c r="C11" i="8"/>
  <c r="C12" i="8" s="1"/>
  <c r="G11" i="8"/>
  <c r="G12" i="8" s="1"/>
  <c r="E11" i="9"/>
  <c r="E12" i="9" s="1"/>
  <c r="E11" i="3"/>
  <c r="E12" i="3" s="1"/>
  <c r="D11" i="13"/>
  <c r="D12" i="13" s="1"/>
  <c r="D11" i="3"/>
  <c r="D12" i="3" s="1"/>
  <c r="E11" i="16"/>
  <c r="E12" i="16" s="1"/>
  <c r="H11" i="8"/>
  <c r="H12" i="8" s="1"/>
  <c r="H11" i="16"/>
  <c r="H12" i="16" s="1"/>
  <c r="L4" i="17"/>
  <c r="F11" i="12"/>
  <c r="F12" i="12" s="1"/>
  <c r="L5" i="17"/>
  <c r="G11" i="12"/>
  <c r="G12" i="12" s="1"/>
  <c r="L7" i="17"/>
  <c r="G11" i="3"/>
  <c r="G12" i="3" s="1"/>
  <c r="L10" i="17"/>
  <c r="F11" i="9"/>
  <c r="F12" i="9" s="1"/>
  <c r="G11" i="10"/>
  <c r="G12" i="10" s="1"/>
  <c r="G11" i="16"/>
  <c r="G12" i="16" s="1"/>
  <c r="I11" i="16"/>
  <c r="I12" i="16" s="1"/>
  <c r="G11" i="13"/>
  <c r="G12" i="13" s="1"/>
  <c r="E11" i="13"/>
  <c r="E12" i="13" s="1"/>
  <c r="G12" i="6"/>
  <c r="F12" i="6"/>
  <c r="F11" i="2"/>
  <c r="F12" i="2" s="1"/>
  <c r="H12" i="6"/>
  <c r="D11" i="2"/>
  <c r="D12" i="2" s="1"/>
  <c r="F11" i="3"/>
  <c r="F12" i="3" s="1"/>
  <c r="F11" i="8"/>
  <c r="F12" i="8" s="1"/>
  <c r="D12" i="6"/>
  <c r="E12" i="6"/>
  <c r="C11" i="10"/>
  <c r="C12" i="10" s="1"/>
  <c r="G11" i="9"/>
  <c r="G12" i="9" s="1"/>
  <c r="D11" i="10"/>
  <c r="D12" i="10" s="1"/>
  <c r="E11" i="10"/>
  <c r="E12" i="10" s="1"/>
  <c r="E11" i="12"/>
  <c r="E12" i="12" s="1"/>
  <c r="F11" i="13"/>
  <c r="F12" i="13" s="1"/>
  <c r="F25" i="2"/>
  <c r="E25" i="2"/>
  <c r="E4" i="2" s="1"/>
  <c r="E11" i="2" s="1"/>
  <c r="E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tc={A1D79233-872A-4FFD-AD39-F6B05CA96C93}</author>
    <author>tc={248786FC-DF9F-4526-B537-5B572F946A77}</author>
  </authors>
  <commentList>
    <comment ref="C24" authorId="0" shapeId="0" xr:uid="{A1D79233-872A-4FFD-AD39-F6B05CA96C93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</t>
      </text>
    </comment>
    <comment ref="C34" authorId="1" shapeId="0" xr:uid="{248786FC-DF9F-4526-B537-5B572F946A77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low carbon transportation improvements in light duty sector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tc={287CAD06-3AB4-4408-9386-7C910A36AA5F}</author>
    <author>tc={5D3B1DD1-B723-41A2-A6A0-06EF9AE08C3C}</author>
  </authors>
  <commentList>
    <comment ref="C24" authorId="0" shapeId="0" xr:uid="{287CAD06-3AB4-4408-9386-7C910A36AA5F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</t>
      </text>
    </comment>
    <comment ref="C34" authorId="1" shapeId="0" xr:uid="{5D3B1DD1-B723-41A2-A6A0-06EF9AE08C3C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low carbon transportation improvements in light duty sector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tc={8483E3EB-49DE-4791-B99A-3E892843E92D}</author>
    <author>tc={551AA803-018F-461A-BBB0-87D344102904}</author>
  </authors>
  <commentList>
    <comment ref="C24" authorId="0" shapeId="0" xr:uid="{8483E3EB-49DE-4791-B99A-3E892843E92D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</t>
      </text>
    </comment>
    <comment ref="C34" authorId="1" shapeId="0" xr:uid="{551AA803-018F-461A-BBB0-87D344102904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low carbon transportation improvements in light duty sector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tc={7831DCA6-D6C0-466D-988C-50B7D1EA9579}</author>
    <author>tc={AB7A067D-E2C4-463B-9788-3F0D9F1236D9}</author>
  </authors>
  <commentList>
    <comment ref="C24" authorId="0" shapeId="0" xr:uid="{7831DCA6-D6C0-466D-988C-50B7D1EA9579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</t>
      </text>
    </comment>
    <comment ref="C34" authorId="1" shapeId="0" xr:uid="{AB7A067D-E2C4-463B-9788-3F0D9F1236D9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low carbon transportation improvements in light duty sector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tc={6B260DE3-DCC1-4DB2-93E1-79F24461A7C2}</author>
    <author>tc={D04B3B21-0362-49C9-AACA-E34B99FC8312}</author>
  </authors>
  <commentList>
    <comment ref="C24" authorId="0" shapeId="0" xr:uid="{6B260DE3-DCC1-4DB2-93E1-79F24461A7C2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</t>
      </text>
    </comment>
    <comment ref="C34" authorId="1" shapeId="0" xr:uid="{D04B3B21-0362-49C9-AACA-E34B99FC8312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low carbon transportation improvements in light duty sector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tc={B5442146-E652-4DBA-86DB-F990B6962441}</author>
    <author>tc={15758ECC-BCC9-4DE7-A128-F63B2370D1B8}</author>
    <author>tc={826F7591-43FE-4782-9DB4-D71901509F68}</author>
    <author>tc={6D0C7988-0E45-4E93-BFFD-1DA471BEA3E1}</author>
    <author>tc={ADB477B0-FBD9-46E7-9B36-D579E0792D00}</author>
  </authors>
  <commentList>
    <comment ref="C24" authorId="0" shapeId="0" xr:uid="{B5442146-E652-4DBA-86DB-F990B6962441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</t>
      </text>
    </comment>
    <comment ref="C34" authorId="1" shapeId="0" xr:uid="{15758ECC-BCC9-4DE7-A128-F63B2370D1B8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</t>
      </text>
    </comment>
    <comment ref="D34" authorId="2" shapeId="0" xr:uid="{826F7591-43FE-4782-9DB4-D71901509F68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penetration of low/no carbon gas</t>
      </text>
    </comment>
    <comment ref="C44" authorId="3" shapeId="0" xr:uid="{6D0C7988-0E45-4E93-BFFD-1DA471BEA3E1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 for rows 45/46 
and 
low carbon transportation improvements in light duty sector for row 47</t>
      </text>
    </comment>
    <comment ref="D44" authorId="4" shapeId="0" xr:uid="{ADB477B0-FBD9-46E7-9B36-D579E0792D00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penetration of low/no carbon gas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tc={BC596FF4-8A0D-4D63-9037-F4523655F5A7}</author>
    <author>tc={7DDF0843-9ABD-4EDA-AFC4-0AEB78F00C83}</author>
    <author>tc={3FAF7AF6-10B5-452E-A3B2-9BCAE3F50BC1}</author>
    <author>tc={4668B6A1-10B9-4493-B947-5A6A8F2378A3}</author>
    <author>tc={09FE385B-6A54-44BA-A758-1162BE0B76E2}</author>
    <author>tc={BA92F3D7-19AA-4843-84C0-DBF7EA00C847}</author>
    <author>tc={0ED6444E-74C5-4C61-9222-966E6E1EF96C}</author>
    <author>tc={3FBCD0A6-C584-48E6-AD0B-8DD44E1E351F}</author>
    <author>tc={89B2EA92-7855-4792-80D1-BBF456E9654F}</author>
    <author>tc={2844B20C-49EF-4CD5-8472-809C1C7E7DF1}</author>
  </authors>
  <commentList>
    <comment ref="C24" authorId="0" shapeId="0" xr:uid="{BC596FF4-8A0D-4D63-9037-F4523655F5A7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</t>
      </text>
    </comment>
    <comment ref="D24" authorId="1" shapeId="0" xr:uid="{7DDF0843-9ABD-4EDA-AFC4-0AEB78F00C83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penetration of low/no carbon gas</t>
      </text>
    </comment>
    <comment ref="C34" authorId="2" shapeId="0" xr:uid="{3FAF7AF6-10B5-452E-A3B2-9BCAE3F50BC1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</t>
      </text>
    </comment>
    <comment ref="D34" authorId="3" shapeId="0" xr:uid="{4668B6A1-10B9-4493-B947-5A6A8F2378A3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penetration of low/no carbon gas</t>
      </text>
    </comment>
    <comment ref="C44" authorId="4" shapeId="0" xr:uid="{09FE385B-6A54-44BA-A758-1162BE0B76E2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 for rows 45/46 
and 
low carbon transportation improvements in light duty sector for row 47</t>
      </text>
    </comment>
    <comment ref="D44" authorId="5" shapeId="0" xr:uid="{BA92F3D7-19AA-4843-84C0-DBF7EA00C847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penetration of low/no carbon gas for rows 45/46
and
low carbon transportation improvements in heavy duty sector for row 47</t>
      </text>
    </comment>
    <comment ref="C54" authorId="6" shapeId="0" xr:uid="{0ED6444E-74C5-4C61-9222-966E6E1EF96C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 for rows 55/56 
and 
low carbon transportation improvements in light duty sector for row 57
and 
process emissions improvements for row 61</t>
      </text>
    </comment>
    <comment ref="D54" authorId="7" shapeId="0" xr:uid="{3FBCD0A6-C584-48E6-AD0B-8DD44E1E351F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penetration of low/no carbon gas for rows 45/46
and
low carbon transportation improvements in heavy duty sector for row 47</t>
      </text>
    </comment>
    <comment ref="C64" authorId="8" shapeId="0" xr:uid="{89B2EA92-7855-4792-80D1-BBF456E9654F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emissions reductions from grid/renewables improvements for rows 65/66 
and 
low carbon transportation improvements in both light and heavy duty sector for row 67
and 
process emissions improvements for row 71</t>
      </text>
    </comment>
    <comment ref="D64" authorId="9" shapeId="0" xr:uid="{2844B20C-49EF-4CD5-8472-809C1C7E7DF1}">
      <text>
        <t>[Threaded comment]
Your version of Excel allows you to read this threaded comment; however, any edits to it will get removed if the file is opened in a newer version of Excel. Learn more: https://go.microsoft.com/fwlink/?linkid=870924
Comment:
    Models penetration of low/no carbon gas</t>
      </text>
    </comment>
  </commentList>
</comments>
</file>

<file path=xl/sharedStrings.xml><?xml version="1.0" encoding="utf-8"?>
<sst xmlns="http://schemas.openxmlformats.org/spreadsheetml/2006/main" count="1131" uniqueCount="176">
  <si>
    <t>Reduction Potential</t>
  </si>
  <si>
    <t>Reduction</t>
  </si>
  <si>
    <t>Transport</t>
  </si>
  <si>
    <t>Wasterwater Treatment</t>
  </si>
  <si>
    <t>Agriculture</t>
  </si>
  <si>
    <t>Waste</t>
  </si>
  <si>
    <t>Process &amp; Fugitive Emissions</t>
  </si>
  <si>
    <t>Commercial Energy</t>
  </si>
  <si>
    <t>Residential Energy</t>
  </si>
  <si>
    <t>Projection</t>
  </si>
  <si>
    <t>Slider Values</t>
  </si>
  <si>
    <t>2018 Base Year</t>
  </si>
  <si>
    <t>Water Treatment</t>
  </si>
  <si>
    <t>2030 BAU</t>
  </si>
  <si>
    <t>2030 Scenario - Energy Improvements</t>
  </si>
  <si>
    <t>2030 Scenario - Low Carbon Transportation</t>
  </si>
  <si>
    <t>2030 Scenario 3 - Combined</t>
  </si>
  <si>
    <t>2030 Scenario - Energy Improvement</t>
  </si>
  <si>
    <t>2030 Scenario Combined Energy/Transport</t>
  </si>
  <si>
    <t>Total</t>
  </si>
  <si>
    <t>% of Base</t>
  </si>
  <si>
    <t>2050 BAU</t>
  </si>
  <si>
    <t>2050 Scenario - Energy Improvement</t>
  </si>
  <si>
    <t>2050 Scenario - Low Carbon Transportation</t>
  </si>
  <si>
    <t>2050 Scenario Combined Energy/Transport</t>
  </si>
  <si>
    <t>2050 Scenario - Energy Improvements</t>
  </si>
  <si>
    <t>2050 Scenario 3 - Combined</t>
  </si>
  <si>
    <t>2030 Scenario - Combined</t>
  </si>
  <si>
    <t>2030 Scenario 5</t>
  </si>
  <si>
    <t>2050 Scenario - 4</t>
  </si>
  <si>
    <t>2050 Scenario 5</t>
  </si>
  <si>
    <t>2050 Scenario 4</t>
  </si>
  <si>
    <t>2030 Scenario - Aggressive</t>
  </si>
  <si>
    <t>Scenario Descriptions</t>
  </si>
  <si>
    <t>Business As Usual</t>
  </si>
  <si>
    <t>Modest low carbon transportation combined with the energy components above</t>
  </si>
  <si>
    <t xml:space="preserve">Modest energy efficiency improvements combined with moderate grid/renewables improvements </t>
  </si>
  <si>
    <t xml:space="preserve">By 2030 - </t>
  </si>
  <si>
    <t xml:space="preserve">By 2050 - </t>
  </si>
  <si>
    <t>Growth in low carbon transportation combined with the improved energy components above</t>
  </si>
  <si>
    <t>Higher low carbon transportation combined with the improved energy components above</t>
  </si>
  <si>
    <t>Additional Opportunities</t>
  </si>
  <si>
    <t>No HFCs by 2050</t>
  </si>
  <si>
    <t>Faster penetration of renewable natural gas</t>
  </si>
  <si>
    <t>Low Carbon Aviation Fuel by 2050</t>
  </si>
  <si>
    <t>20% Modest low carbon transportation improvements in light duty sector</t>
  </si>
  <si>
    <t>Higher penetration of low carbon transportation improvements in light duty sector (30%)</t>
  </si>
  <si>
    <t>More aggressive grid/renewables improvements (41% by 2030)</t>
  </si>
  <si>
    <t>2050 Scenario - Net Zero Grid</t>
  </si>
  <si>
    <t>52% improvement in EE - grid/renewables</t>
  </si>
  <si>
    <t>Modest EE- grid/renewables improvements (30% by 2030)</t>
  </si>
  <si>
    <t>Growth in low carbon transportation improvements (41% for light duty)</t>
  </si>
  <si>
    <t>More aggressive grid/renewables improvements (52% by 2050)</t>
  </si>
  <si>
    <t>Net Zero Grid (100% by 2050)</t>
  </si>
  <si>
    <t>2050 Scenario - Ultra Low Carbon Transportation</t>
  </si>
  <si>
    <t>Caveats</t>
  </si>
  <si>
    <t>2030 Scenario - Energy Improvement Low</t>
  </si>
  <si>
    <t>2030 Scenario - Low Carbon Transportation Modest</t>
  </si>
  <si>
    <t>2030 Scenario - Energy Improvement High</t>
  </si>
  <si>
    <t>2030 Scenario - More Low Carbon Transportation</t>
  </si>
  <si>
    <t>2050 Scenario - Energy Improvement Low</t>
  </si>
  <si>
    <t>2050 Scenario - Low Carbon Transportation Moderate</t>
  </si>
  <si>
    <t>2050 Scenario - Energy Improvement High</t>
  </si>
  <si>
    <t>2050 Scenario - Low Carbon Transportation High</t>
  </si>
  <si>
    <t>2050 Scenario - Ultra Low LD Carbon Transportation</t>
  </si>
  <si>
    <t>Role of Offsets</t>
  </si>
  <si>
    <t>Faster improvements for Heavy Duty Fleets</t>
  </si>
  <si>
    <t>More rapid expansion of low carbon transportation for light duty sector (47%)</t>
  </si>
  <si>
    <t>Near complete expansion of low carbon transportation for light duty sector (85%)</t>
  </si>
  <si>
    <t>More rapid expansion of low carbon transportation for light duty sector combined with aggressive renewables</t>
  </si>
  <si>
    <t>Near complete expansion of low carbon transportation for light duty sector combined with net zero grid</t>
  </si>
  <si>
    <t>Reductions %s could be 2-3% less due to anticipated growth across all sectors, especially natural gas</t>
  </si>
  <si>
    <t>COG 2050 Goal roughly estimated as an 80% reduction from 2018 due to lack of 2005 Inventory for the County</t>
  </si>
  <si>
    <t>2050 Scenario - Net Zero Grid + Low Carbon Gas</t>
  </si>
  <si>
    <t>2050 Scenario - Net Zero Grid + Low Carbon Gas + Low Carbon Transport</t>
  </si>
  <si>
    <t>2050 Scenario - Net Zero Grid + Low Carbon Gas + Low Carbon Transport + Low Process</t>
  </si>
  <si>
    <t>2050 Scenario - Net Zero Grid + Total Low Carbon Gas + High Low Carbon Transport + Low Process</t>
  </si>
  <si>
    <t>Zero Grid</t>
  </si>
  <si>
    <t>Zero Grid + Low C Gas</t>
  </si>
  <si>
    <t>Zero Grid + Low C Gas + Clean Transport</t>
  </si>
  <si>
    <t>Zero Grid + Low C Gas + Clean Transport + No HFC</t>
  </si>
  <si>
    <t>Zero Grid + Low C Gas + Ultra Clean Transport + No HFC</t>
  </si>
  <si>
    <t>50% of all gas therm usage for all residential and commercial sector uses is zero carbon/renewable gas.</t>
  </si>
  <si>
    <t>Near complete expansion of low carbon transportation for all transportation sectors (75%)</t>
  </si>
  <si>
    <t>All HFCs are phased out.</t>
  </si>
  <si>
    <t xml:space="preserve">Residential Energy </t>
  </si>
  <si>
    <t xml:space="preserve">Emissions from Grid Electricity </t>
  </si>
  <si>
    <t xml:space="preserve">Residential Electricity </t>
  </si>
  <si>
    <t xml:space="preserve">Emissions from Stationary Fuel </t>
  </si>
  <si>
    <t xml:space="preserve">Residential Natural Gas </t>
  </si>
  <si>
    <t xml:space="preserve">Residential Fuel Oil </t>
  </si>
  <si>
    <t xml:space="preserve">Residential LPG </t>
  </si>
  <si>
    <t xml:space="preserve">Commercial Energy </t>
  </si>
  <si>
    <t xml:space="preserve">Commercial Electricity </t>
  </si>
  <si>
    <t>Emissions from Stationary Fuel Combustion</t>
  </si>
  <si>
    <t xml:space="preserve">Commercial Natural Gas </t>
  </si>
  <si>
    <t xml:space="preserve">Commercial Fuel Oil </t>
  </si>
  <si>
    <t xml:space="preserve">Commercial LPG </t>
  </si>
  <si>
    <t>TRANSPORTATION AND MOBILE EMISSIONS</t>
  </si>
  <si>
    <t>Transportation and Mobile Emissions</t>
  </si>
  <si>
    <t xml:space="preserve">On Road Transportation </t>
  </si>
  <si>
    <t xml:space="preserve">On Road Mobile Emissions </t>
  </si>
  <si>
    <t xml:space="preserve">Rail Transportation </t>
  </si>
  <si>
    <t>Emissions from Off Road Vehicles</t>
  </si>
  <si>
    <t xml:space="preserve">Off Road Mobile Emissions </t>
  </si>
  <si>
    <t>WASTEWATER TREATMENT</t>
  </si>
  <si>
    <t>Water and Wastewater</t>
  </si>
  <si>
    <t>Fugitive Emissions from Septic Systems</t>
  </si>
  <si>
    <t xml:space="preserve">Septic System Emissions </t>
  </si>
  <si>
    <t>Nitrification/Denitrification Process N2O Emissions from Wastewater Treatment </t>
  </si>
  <si>
    <t xml:space="preserve">Sewer System Emissions </t>
  </si>
  <si>
    <t>Process N2O from Effluent Discharge to Rivers and Estuaries </t>
  </si>
  <si>
    <t xml:space="preserve">N2O Effluent Discharge Emissions </t>
  </si>
  <si>
    <t xml:space="preserve">AGRICULTURE </t>
  </si>
  <si>
    <t>Emissions from Agricultural Activities</t>
  </si>
  <si>
    <t xml:space="preserve">Enteric Fermentation </t>
  </si>
  <si>
    <t xml:space="preserve">Manure Management </t>
  </si>
  <si>
    <t xml:space="preserve">Ag Soils </t>
  </si>
  <si>
    <t>SOLID WASTE TREATMENT</t>
  </si>
  <si>
    <t xml:space="preserve">Solid Waste   </t>
  </si>
  <si>
    <t>Waste Generation</t>
  </si>
  <si>
    <t xml:space="preserve">Landfill Waste Generation </t>
  </si>
  <si>
    <t>Combustion of Solid Waste Generated by the Community </t>
  </si>
  <si>
    <t xml:space="preserve">Combustion of Solid Waste </t>
  </si>
  <si>
    <t>OTHER</t>
  </si>
  <si>
    <t>Process and Fugitive Emissions</t>
  </si>
  <si>
    <t>Hydrofluorocarbon &amp; Refrigerant Emissions </t>
  </si>
  <si>
    <t xml:space="preserve">HFCs </t>
  </si>
  <si>
    <t>Fugitive Emissions from Natural Gas Distribution </t>
  </si>
  <si>
    <t>Natural Gas Fugitive Emissions</t>
  </si>
  <si>
    <t>TOTAL</t>
  </si>
  <si>
    <t>All Others</t>
  </si>
  <si>
    <t>2050 Scenario - Net Zero Grid Low Carbon Gas Low</t>
  </si>
  <si>
    <t>2050 Scenario - Net Zero Grid Low Carbon Gas High</t>
  </si>
  <si>
    <t>2050 Scenario - Net Zero Grid Low Carbon Gas High Low Carbon Transport</t>
  </si>
  <si>
    <t>Near complete expansion of low carbon transportation for light duty sector combined with net zero grid and low carbon gas</t>
  </si>
  <si>
    <t>Net Zero Grid (100% by 2050) and Low Carbon Gas (15% low 35% high)</t>
  </si>
  <si>
    <t>Change Log</t>
  </si>
  <si>
    <t>Description of Changes</t>
  </si>
  <si>
    <t>All Scenario Sheets</t>
  </si>
  <si>
    <t>N/A</t>
  </si>
  <si>
    <t>2005 Base Year</t>
  </si>
  <si>
    <t>2018 Progress Year</t>
  </si>
  <si>
    <t>Changes percentage improvements to reflect 2005 base year vs 2018 progress year</t>
  </si>
  <si>
    <t>Change Version</t>
  </si>
  <si>
    <t>Added Column C to  Energy Improvements and Low Carbon Transportation sections to provide better transparency on estimated sector reduction amounts</t>
  </si>
  <si>
    <t>% improvement as described in scenario Descriptions</t>
  </si>
  <si>
    <t>Added Column D to Energy Improvements and Low Carbon Transportation sections to provide better transparency on estimated sector reduction amounts</t>
  </si>
  <si>
    <t>Sheet(s) Changed</t>
  </si>
  <si>
    <t>Original Version-3.18.20</t>
  </si>
  <si>
    <t>new or changed cells are highlighted in blue</t>
  </si>
  <si>
    <t>Added "2005 Base Year" to data and graphs, Changed name of data from "2018 Base Year" to "2018 Progress Year"</t>
  </si>
  <si>
    <t>2018 Progress  Year</t>
  </si>
  <si>
    <t>Sector Chart</t>
  </si>
  <si>
    <t>Added Pie Chart for 2005 Base Year and Changed Name of 2018 Inventory to "2018 Progress Year"</t>
  </si>
  <si>
    <t>2015-2018</t>
  </si>
  <si>
    <t>Deleted Duplicate Chart</t>
  </si>
  <si>
    <t>Version 2- 3.26.20</t>
  </si>
  <si>
    <t>Scenario A Low-Moderate</t>
  </si>
  <si>
    <t>Scenario B- More Aggressive</t>
  </si>
  <si>
    <t>Scenario C- Net Zero Grid and Low Carbon Transport</t>
  </si>
  <si>
    <t>Scenario D- Net Zero Grid and Low Carbon Gas L/H and Low Carbon Transport</t>
  </si>
  <si>
    <t>Electrification of heating and hot water systems</t>
  </si>
  <si>
    <t>Government Operations represents approximately 4-5% of the community wide inventory and presents an unique opportunity to lead by example.</t>
  </si>
  <si>
    <t xml:space="preserve">Waste and Sanitation system changes  </t>
  </si>
  <si>
    <t>Full electrification of Light Duty Fleets</t>
  </si>
  <si>
    <t>D 2050 Scenario Zgrid LGL LCT 2050 
E 80% Reduction Scenario</t>
  </si>
  <si>
    <t>Updated Scenario Sheet names to include letters A-E for better identification/clarity</t>
  </si>
  <si>
    <t>Updated scenario names to include letters A-E for better identification/clarity. Added items to "Additional Opportunities" section at the bottom of the sheet</t>
  </si>
  <si>
    <t>Scenario A</t>
  </si>
  <si>
    <t>Scenario B</t>
  </si>
  <si>
    <t>Scenario C</t>
  </si>
  <si>
    <t>Scenario D</t>
  </si>
  <si>
    <t>Scenario E</t>
  </si>
  <si>
    <t xml:space="preserve">Scenario E- 80% by 2050 </t>
  </si>
  <si>
    <t>Shaded combined scenario in light blue for emphasis and clarity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</si>
</sst>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4" fillId="0" borderId="0" xfId="0" applyNumberFormat="1" applyFont="1"/>
    <xf numFmtId="43" fontId="0" fillId="0" borderId="0" xfId="1" applyNumberFormat="1" applyFont="1"/>
    <xf numFmtId="0" fontId="4" fillId="0" borderId="0" xfId="0" applyFont="1"/>
    <xf numFmtId="43" fontId="4" fillId="0" borderId="0" xfId="0" applyNumberFormat="1" applyFont="1"/>
    <xf numFmtId="9" fontId="0" fillId="0" borderId="0" xfId="2" applyFont="1"/>
    <xf numFmtId="9" fontId="4" fillId="0" borderId="0" xfId="2" applyFont="1"/>
    <xf numFmtId="0" fontId="5" fillId="0" borderId="0" xfId="0" applyFont="1"/>
    <xf numFmtId="0" fontId="6" fillId="0" borderId="0" xfId="0" applyFont="1"/>
    <xf numFmtId="9" fontId="0" fillId="0" borderId="0" xfId="2" applyNumberFormat="1" applyFont="1"/>
    <xf numFmtId="0" fontId="4" fillId="0" borderId="0" xfId="2" applyNumberFormat="1" applyFont="1"/>
    <xf numFmtId="0" fontId="0" fillId="0" borderId="0" xfId="0" applyAlignment="1">
      <alignment vertical="center"/>
    </xf>
    <xf numFmtId="0" fontId="8" fillId="0" borderId="0" xfId="0" applyFont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vertical="center"/>
    </xf>
    <xf numFmtId="10" fontId="0" fillId="0" borderId="0" xfId="2" applyNumberFormat="1" applyFont="1"/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164" fontId="0" fillId="4" borderId="7" xfId="1" applyNumberFormat="1" applyFon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164" fontId="0" fillId="4" borderId="9" xfId="1" applyNumberFormat="1" applyFont="1" applyFill="1" applyBorder="1" applyAlignment="1">
      <alignment vertical="top" wrapText="1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164" fontId="0" fillId="4" borderId="1" xfId="1" applyNumberFormat="1" applyFont="1" applyFill="1" applyBorder="1" applyAlignment="1">
      <alignment vertical="top"/>
    </xf>
    <xf numFmtId="0" fontId="11" fillId="5" borderId="12" xfId="0" applyFont="1" applyFill="1" applyBorder="1" applyAlignment="1">
      <alignment vertical="top"/>
    </xf>
    <xf numFmtId="0" fontId="11" fillId="5" borderId="13" xfId="0" applyFont="1" applyFill="1" applyBorder="1" applyAlignment="1">
      <alignment wrapText="1" readingOrder="1"/>
    </xf>
    <xf numFmtId="0" fontId="11" fillId="5" borderId="14" xfId="0" applyFont="1" applyFill="1" applyBorder="1" applyAlignment="1">
      <alignment vertical="top"/>
    </xf>
    <xf numFmtId="164" fontId="11" fillId="5" borderId="15" xfId="1" applyNumberFormat="1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17" xfId="0" applyFill="1" applyBorder="1" applyAlignment="1">
      <alignment vertical="top" wrapText="1"/>
    </xf>
    <xf numFmtId="0" fontId="0" fillId="3" borderId="18" xfId="0" applyFill="1" applyBorder="1" applyAlignment="1">
      <alignment vertical="top"/>
    </xf>
    <xf numFmtId="0" fontId="11" fillId="5" borderId="19" xfId="0" applyFont="1" applyFill="1" applyBorder="1" applyAlignment="1">
      <alignment vertical="top"/>
    </xf>
    <xf numFmtId="0" fontId="11" fillId="5" borderId="8" xfId="0" applyFont="1" applyFill="1" applyBorder="1" applyAlignment="1">
      <alignment wrapText="1" readingOrder="1"/>
    </xf>
    <xf numFmtId="0" fontId="11" fillId="5" borderId="20" xfId="0" applyFont="1" applyFill="1" applyBorder="1" applyAlignment="1">
      <alignment vertical="top"/>
    </xf>
    <xf numFmtId="164" fontId="11" fillId="5" borderId="19" xfId="1" applyNumberFormat="1" applyFont="1" applyFill="1" applyBorder="1" applyAlignment="1">
      <alignment vertical="top"/>
    </xf>
    <xf numFmtId="0" fontId="10" fillId="3" borderId="2" xfId="0" applyFont="1" applyFill="1" applyBorder="1" applyAlignment="1">
      <alignment wrapText="1" readingOrder="1"/>
    </xf>
    <xf numFmtId="0" fontId="10" fillId="3" borderId="22" xfId="0" applyFont="1" applyFill="1" applyBorder="1" applyAlignment="1">
      <alignment vertical="top" wrapText="1" readingOrder="1"/>
    </xf>
    <xf numFmtId="0" fontId="10" fillId="3" borderId="18" xfId="0" applyFont="1" applyFill="1" applyBorder="1" applyAlignment="1">
      <alignment wrapText="1" readingOrder="1"/>
    </xf>
    <xf numFmtId="0" fontId="10" fillId="3" borderId="2" xfId="0" applyFont="1" applyFill="1" applyBorder="1" applyAlignment="1">
      <alignment vertical="top" wrapText="1" readingOrder="1"/>
    </xf>
    <xf numFmtId="0" fontId="10" fillId="3" borderId="18" xfId="0" applyFont="1" applyFill="1" applyBorder="1" applyAlignment="1">
      <alignment vertical="top" wrapText="1" readingOrder="1"/>
    </xf>
    <xf numFmtId="0" fontId="0" fillId="3" borderId="11" xfId="0" applyFill="1" applyBorder="1" applyAlignment="1">
      <alignment vertical="top"/>
    </xf>
    <xf numFmtId="164" fontId="0" fillId="4" borderId="9" xfId="1" applyNumberFormat="1" applyFont="1" applyFill="1" applyBorder="1" applyAlignment="1">
      <alignment vertical="top"/>
    </xf>
    <xf numFmtId="0" fontId="10" fillId="3" borderId="10" xfId="0" applyFont="1" applyFill="1" applyBorder="1" applyAlignment="1">
      <alignment vertical="top" wrapText="1" readingOrder="1"/>
    </xf>
    <xf numFmtId="0" fontId="0" fillId="3" borderId="27" xfId="0" applyFill="1" applyBorder="1" applyAlignment="1">
      <alignment vertical="top"/>
    </xf>
    <xf numFmtId="0" fontId="11" fillId="5" borderId="23" xfId="0" applyFont="1" applyFill="1" applyBorder="1" applyAlignment="1">
      <alignment vertical="top"/>
    </xf>
    <xf numFmtId="0" fontId="11" fillId="5" borderId="10" xfId="0" applyFont="1" applyFill="1" applyBorder="1" applyAlignment="1">
      <alignment wrapText="1" readingOrder="1"/>
    </xf>
    <xf numFmtId="0" fontId="11" fillId="5" borderId="27" xfId="0" applyFont="1" applyFill="1" applyBorder="1" applyAlignment="1">
      <alignment vertical="top"/>
    </xf>
    <xf numFmtId="164" fontId="8" fillId="6" borderId="12" xfId="1" applyNumberFormat="1" applyFont="1" applyFill="1" applyBorder="1" applyAlignment="1">
      <alignment vertical="top" wrapText="1"/>
    </xf>
    <xf numFmtId="43" fontId="0" fillId="0" borderId="0" xfId="1" applyFont="1"/>
    <xf numFmtId="0" fontId="12" fillId="0" borderId="0" xfId="0" applyFont="1" applyAlignment="1">
      <alignment wrapText="1"/>
    </xf>
    <xf numFmtId="9" fontId="12" fillId="0" borderId="0" xfId="2" applyFont="1"/>
    <xf numFmtId="0" fontId="12" fillId="0" borderId="0" xfId="0" applyFont="1"/>
    <xf numFmtId="9" fontId="12" fillId="0" borderId="0" xfId="2" applyFont="1" applyAlignment="1">
      <alignment horizontal="right"/>
    </xf>
    <xf numFmtId="9" fontId="4" fillId="0" borderId="0" xfId="2" applyFont="1" applyAlignment="1">
      <alignment horizontal="right"/>
    </xf>
    <xf numFmtId="164" fontId="12" fillId="0" borderId="0" xfId="1" applyNumberFormat="1" applyFont="1"/>
    <xf numFmtId="164" fontId="12" fillId="0" borderId="0" xfId="0" applyNumberFormat="1" applyFont="1"/>
    <xf numFmtId="164" fontId="10" fillId="0" borderId="0" xfId="1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13" fillId="0" borderId="0" xfId="0" applyFont="1" applyAlignment="1">
      <alignment wrapText="1"/>
    </xf>
    <xf numFmtId="10" fontId="12" fillId="0" borderId="0" xfId="2" applyNumberFormat="1" applyFont="1"/>
    <xf numFmtId="44" fontId="12" fillId="0" borderId="0" xfId="9" applyFont="1"/>
    <xf numFmtId="0" fontId="13" fillId="0" borderId="0" xfId="0" applyFont="1"/>
    <xf numFmtId="0" fontId="13" fillId="7" borderId="0" xfId="0" applyFont="1" applyFill="1"/>
    <xf numFmtId="0" fontId="6" fillId="7" borderId="0" xfId="0" applyFont="1" applyFill="1"/>
    <xf numFmtId="0" fontId="4" fillId="7" borderId="0" xfId="0" applyFont="1" applyFill="1"/>
    <xf numFmtId="0" fontId="0" fillId="7" borderId="0" xfId="0" applyFill="1"/>
    <xf numFmtId="9" fontId="4" fillId="7" borderId="0" xfId="2" applyFont="1" applyFill="1"/>
    <xf numFmtId="43" fontId="4" fillId="7" borderId="0" xfId="0" applyNumberFormat="1" applyFont="1" applyFill="1"/>
    <xf numFmtId="164" fontId="4" fillId="7" borderId="0" xfId="0" applyNumberFormat="1" applyFont="1" applyFill="1"/>
    <xf numFmtId="9" fontId="0" fillId="7" borderId="0" xfId="2" applyNumberFormat="1" applyFont="1" applyFill="1"/>
    <xf numFmtId="0" fontId="5" fillId="7" borderId="0" xfId="0" applyFont="1" applyFill="1"/>
    <xf numFmtId="9" fontId="12" fillId="7" borderId="0" xfId="2" applyFont="1" applyFill="1"/>
    <xf numFmtId="0" fontId="10" fillId="7" borderId="0" xfId="0" applyFont="1" applyFill="1"/>
    <xf numFmtId="0" fontId="14" fillId="7" borderId="0" xfId="0" applyFont="1" applyFill="1"/>
    <xf numFmtId="9" fontId="10" fillId="7" borderId="0" xfId="2" applyFont="1" applyFill="1"/>
    <xf numFmtId="43" fontId="10" fillId="7" borderId="0" xfId="0" applyNumberFormat="1" applyFont="1" applyFill="1"/>
    <xf numFmtId="164" fontId="10" fillId="7" borderId="0" xfId="0" applyNumberFormat="1" applyFont="1" applyFill="1"/>
    <xf numFmtId="0" fontId="12" fillId="7" borderId="0" xfId="0" applyFont="1" applyFill="1" applyAlignment="1">
      <alignment wrapText="1"/>
    </xf>
    <xf numFmtId="9" fontId="0" fillId="7" borderId="0" xfId="2" applyFont="1" applyFill="1"/>
    <xf numFmtId="9" fontId="12" fillId="7" borderId="0" xfId="2" applyFont="1" applyFill="1" applyAlignment="1">
      <alignment horizontal="right"/>
    </xf>
    <xf numFmtId="0" fontId="12" fillId="0" borderId="0" xfId="0" applyFont="1" applyFill="1" applyAlignment="1">
      <alignment wrapText="1"/>
    </xf>
    <xf numFmtId="0" fontId="0" fillId="7" borderId="0" xfId="0" applyFill="1" applyAlignment="1">
      <alignment wrapText="1"/>
    </xf>
    <xf numFmtId="164" fontId="0" fillId="7" borderId="0" xfId="1" applyNumberFormat="1" applyFont="1" applyFill="1"/>
    <xf numFmtId="9" fontId="13" fillId="7" borderId="0" xfId="2" applyFont="1" applyFill="1"/>
    <xf numFmtId="0" fontId="9" fillId="2" borderId="21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 readingOrder="1"/>
    </xf>
    <xf numFmtId="0" fontId="10" fillId="3" borderId="8" xfId="0" applyFont="1" applyFill="1" applyBorder="1" applyAlignment="1">
      <alignment horizontal="left" vertical="top" wrapText="1" readingOrder="1"/>
    </xf>
    <xf numFmtId="0" fontId="10" fillId="3" borderId="10" xfId="0" applyFont="1" applyFill="1" applyBorder="1" applyAlignment="1">
      <alignment horizontal="left" vertical="top" wrapText="1" readingOrder="1"/>
    </xf>
    <xf numFmtId="0" fontId="9" fillId="2" borderId="21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 wrapText="1"/>
    </xf>
    <xf numFmtId="0" fontId="9" fillId="2" borderId="26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0" fontId="10" fillId="3" borderId="5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</cellXfs>
  <cellStyles count="10">
    <cellStyle name="Comma" xfId="1" builtinId="3"/>
    <cellStyle name="Currency" xfId="9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</a:t>
            </a:r>
            <a:r>
              <a:rPr lang="en-US" baseline="0"/>
              <a:t> County 2018 GHG Inventory Sector Shares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1F-4658-BF03-22879F2FB6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1F-4658-BF03-22879F2FB6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1F-4658-BF03-22879F2FB6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1F-4658-BF03-22879F2FB6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F1F-4658-BF03-22879F2FB6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F1F-4658-BF03-22879F2FB6F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4E-45F2-8443-4B71E368D060}"/>
              </c:ext>
            </c:extLst>
          </c:dPt>
          <c:dLbls>
            <c:dLbl>
              <c:idx val="6"/>
              <c:layout>
                <c:manualLayout>
                  <c:x val="2.4379385858451098E-2"/>
                  <c:y val="-2.88973028380444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E-45F2-8443-4B71E368D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 Chart'!$J$4:$J$10</c:f>
              <c:strCache>
                <c:ptCount val="7"/>
                <c:pt idx="0">
                  <c:v>Residential Energy</c:v>
                </c:pt>
                <c:pt idx="1">
                  <c:v>Commercial Energy</c:v>
                </c:pt>
                <c:pt idx="2">
                  <c:v>Transport</c:v>
                </c:pt>
                <c:pt idx="3">
                  <c:v>Water Treatment</c:v>
                </c:pt>
                <c:pt idx="4">
                  <c:v>Agriculture</c:v>
                </c:pt>
                <c:pt idx="5">
                  <c:v>Waste</c:v>
                </c:pt>
                <c:pt idx="6">
                  <c:v>Process &amp; Fugitive Emissions</c:v>
                </c:pt>
              </c:strCache>
            </c:strRef>
          </c:cat>
          <c:val>
            <c:numRef>
              <c:f>'Sector Chart'!$L$4:$L$10</c:f>
              <c:numCache>
                <c:formatCode>0%</c:formatCode>
                <c:ptCount val="7"/>
                <c:pt idx="0">
                  <c:v>0.23953852698844377</c:v>
                </c:pt>
                <c:pt idx="1">
                  <c:v>0.26824570039215068</c:v>
                </c:pt>
                <c:pt idx="2">
                  <c:v>0.42187828525278886</c:v>
                </c:pt>
                <c:pt idx="3" formatCode="0.00%">
                  <c:v>3.6156202655515885E-4</c:v>
                </c:pt>
                <c:pt idx="4" formatCode="0.00%">
                  <c:v>6.8472446288061442E-4</c:v>
                </c:pt>
                <c:pt idx="5">
                  <c:v>1.749981496146286E-2</c:v>
                </c:pt>
                <c:pt idx="6">
                  <c:v>5.1791385915718059E-2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E-45F2-8443-4B71E368D0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 2050 Reduction Scenario-High'!$A$4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 2050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High</c:v>
                </c:pt>
                <c:pt idx="4">
                  <c:v>2050 Scenario - Low Carbon Transportation High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'B 2050 Reduction Scenario-High'!$B$4:$G$4</c:f>
              <c:numCache>
                <c:formatCode>_(* #,##0_);_(* \(#,##0\);_(* "-"??_);_(@_)</c:formatCode>
                <c:ptCount val="6"/>
                <c:pt idx="0">
                  <c:v>3632263.2529285001</c:v>
                </c:pt>
                <c:pt idx="1">
                  <c:v>2925645</c:v>
                </c:pt>
                <c:pt idx="2">
                  <c:v>3547040.8954709149</c:v>
                </c:pt>
                <c:pt idx="3">
                  <c:v>2043270.4680000001</c:v>
                </c:pt>
                <c:pt idx="4">
                  <c:v>3335235.3</c:v>
                </c:pt>
                <c:pt idx="5">
                  <c:v>2043270.4680000001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C-4FC3-BF69-8032CF9CA556}"/>
            </c:ext>
          </c:extLst>
        </c:ser>
        <c:ser>
          <c:idx val="1"/>
          <c:order val="1"/>
          <c:tx>
            <c:strRef>
              <c:f>'B 2050 Reduction Scenario-High'!$A$5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 2050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High</c:v>
                </c:pt>
                <c:pt idx="4">
                  <c:v>2050 Scenario - Low Carbon Transportation High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'B 2050 Reduction Scenario-High'!$B$5:$G$5</c:f>
              <c:numCache>
                <c:formatCode>_(* #,##0_);_(* \(#,##0\);_(* "-"??_);_(@_)</c:formatCode>
                <c:ptCount val="6"/>
                <c:pt idx="0">
                  <c:v>4428781.2476285491</c:v>
                </c:pt>
                <c:pt idx="1">
                  <c:v>3276265</c:v>
                </c:pt>
                <c:pt idx="2">
                  <c:v>3960013.7158853598</c:v>
                </c:pt>
                <c:pt idx="3">
                  <c:v>1879265.6040000001</c:v>
                </c:pt>
                <c:pt idx="4">
                  <c:v>3734942.1</c:v>
                </c:pt>
                <c:pt idx="5">
                  <c:v>1879265.6040000001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C-4FC3-BF69-8032CF9CA556}"/>
            </c:ext>
          </c:extLst>
        </c:ser>
        <c:ser>
          <c:idx val="2"/>
          <c:order val="2"/>
          <c:tx>
            <c:strRef>
              <c:f>'B 2050 Reduction Scenario-High'!$A$6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 2050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High</c:v>
                </c:pt>
                <c:pt idx="4">
                  <c:v>2050 Scenario - Low Carbon Transportation High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'B 2050 Reduction Scenario-High'!$B$6:$G$6</c:f>
              <c:numCache>
                <c:formatCode>_(* #,##0_);_(* \(#,##0\);_(* "-"??_);_(@_)</c:formatCode>
                <c:ptCount val="6"/>
                <c:pt idx="0">
                  <c:v>4798776.2352190884</c:v>
                </c:pt>
                <c:pt idx="1">
                  <c:v>5152683</c:v>
                </c:pt>
                <c:pt idx="2">
                  <c:v>4740468.3600000003</c:v>
                </c:pt>
                <c:pt idx="3">
                  <c:v>4740468.3600000003</c:v>
                </c:pt>
                <c:pt idx="4">
                  <c:v>3726750.1173120001</c:v>
                </c:pt>
                <c:pt idx="5">
                  <c:v>3726750.1173120001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C-4FC3-BF69-8032CF9CA556}"/>
            </c:ext>
          </c:extLst>
        </c:ser>
        <c:ser>
          <c:idx val="3"/>
          <c:order val="3"/>
          <c:tx>
            <c:strRef>
              <c:f>'B 2050 Reduction Scenario-High'!$A$7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 2050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High</c:v>
                </c:pt>
                <c:pt idx="4">
                  <c:v>2050 Scenario - Low Carbon Transportation High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'B 2050 Reduction Scenario-High'!$B$7:$G$7</c:f>
              <c:numCache>
                <c:formatCode>_(* #,##0_);_(* \(#,##0\);_(* "-"??_);_(@_)</c:formatCode>
                <c:ptCount val="6"/>
                <c:pt idx="0">
                  <c:v>5797.53</c:v>
                </c:pt>
                <c:pt idx="1">
                  <c:v>4416</c:v>
                </c:pt>
                <c:pt idx="2">
                  <c:v>5608.32</c:v>
                </c:pt>
                <c:pt idx="3">
                  <c:v>4857.6000000000004</c:v>
                </c:pt>
                <c:pt idx="4">
                  <c:v>5608.32</c:v>
                </c:pt>
                <c:pt idx="5">
                  <c:v>5608.32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C-4FC3-BF69-8032CF9CA556}"/>
            </c:ext>
          </c:extLst>
        </c:ser>
        <c:ser>
          <c:idx val="4"/>
          <c:order val="4"/>
          <c:tx>
            <c:strRef>
              <c:f>'B 2050 Reduction Scenario-High'!$A$8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 2050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High</c:v>
                </c:pt>
                <c:pt idx="4">
                  <c:v>2050 Scenario - Low Carbon Transportation High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'B 2050 Reduction Scenario-High'!$B$8:$G$8</c:f>
              <c:numCache>
                <c:formatCode>_(* #,##0_);_(* \(#,##0\);_(* "-"??_);_(@_)</c:formatCode>
                <c:ptCount val="6"/>
                <c:pt idx="0">
                  <c:v>7767.6945601230991</c:v>
                </c:pt>
                <c:pt idx="1">
                  <c:v>8363</c:v>
                </c:pt>
                <c:pt idx="2">
                  <c:v>6355.88</c:v>
                </c:pt>
                <c:pt idx="3">
                  <c:v>6355.88</c:v>
                </c:pt>
                <c:pt idx="4">
                  <c:v>6355.88</c:v>
                </c:pt>
                <c:pt idx="5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C-4FC3-BF69-8032CF9CA556}"/>
            </c:ext>
          </c:extLst>
        </c:ser>
        <c:ser>
          <c:idx val="5"/>
          <c:order val="5"/>
          <c:tx>
            <c:strRef>
              <c:f>'B 2050 Reduction Scenario-High'!$A$9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 2050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High</c:v>
                </c:pt>
                <c:pt idx="4">
                  <c:v>2050 Scenario - Low Carbon Transportation High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'B 2050 Reduction Scenario-High'!$B$9:$G$9</c:f>
              <c:numCache>
                <c:formatCode>_(* #,##0_);_(* \(#,##0\);_(* "-"??_);_(@_)</c:formatCode>
                <c:ptCount val="6"/>
                <c:pt idx="0">
                  <c:v>345460</c:v>
                </c:pt>
                <c:pt idx="1">
                  <c:v>213737</c:v>
                </c:pt>
                <c:pt idx="2">
                  <c:v>273583.35999999999</c:v>
                </c:pt>
                <c:pt idx="3">
                  <c:v>235110.7</c:v>
                </c:pt>
                <c:pt idx="4">
                  <c:v>273583.35999999999</c:v>
                </c:pt>
                <c:pt idx="5">
                  <c:v>273583.35999999999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8C-4FC3-BF69-8032CF9CA556}"/>
            </c:ext>
          </c:extLst>
        </c:ser>
        <c:ser>
          <c:idx val="6"/>
          <c:order val="6"/>
          <c:tx>
            <c:strRef>
              <c:f>'B 2050 Reduction Scenario-High'!$A$10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 2050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High</c:v>
                </c:pt>
                <c:pt idx="4">
                  <c:v>2050 Scenario - Low Carbon Transportation High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'B 2050 Reduction Scenario-High'!$B$10:$G$10</c:f>
              <c:numCache>
                <c:formatCode>_(* #,##0_);_(* \(#,##0\);_(* "-"??_);_(@_)</c:formatCode>
                <c:ptCount val="6"/>
                <c:pt idx="0">
                  <c:v>415652.67130882398</c:v>
                </c:pt>
                <c:pt idx="1">
                  <c:v>632563</c:v>
                </c:pt>
                <c:pt idx="2">
                  <c:v>803355.01</c:v>
                </c:pt>
                <c:pt idx="3">
                  <c:v>695819.3</c:v>
                </c:pt>
                <c:pt idx="4">
                  <c:v>803355.01</c:v>
                </c:pt>
                <c:pt idx="5">
                  <c:v>803355.01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8C-4FC3-BF69-8032CF9CA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1108240"/>
        <c:axId val="1201110560"/>
      </c:barChart>
      <c:catAx>
        <c:axId val="120110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110560"/>
        <c:crosses val="autoZero"/>
        <c:auto val="1"/>
        <c:lblAlgn val="ctr"/>
        <c:lblOffset val="100"/>
        <c:noMultiLvlLbl val="0"/>
      </c:catAx>
      <c:valAx>
        <c:axId val="120111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10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'B 2050 Reduction Scenario-High'!$A$4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('B 2050 Reduction Scenario-High'!$C$3,'B 2050 Reduction Scenario-High'!$G$3)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('B 2050 Reduction Scenario-High'!$C$4,'B 2050 Reduction Scenario-High'!$G$4)</c:f>
              <c:numCache>
                <c:formatCode>_(* #,##0_);_(* \(#,##0\);_(* "-"??_);_(@_)</c:formatCode>
                <c:ptCount val="2"/>
                <c:pt idx="0">
                  <c:v>2925645</c:v>
                </c:pt>
                <c:pt idx="1">
                  <c:v>2043270.4680000001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8-4D85-B394-282002FF99B1}"/>
            </c:ext>
          </c:extLst>
        </c:ser>
        <c:ser>
          <c:idx val="1"/>
          <c:order val="1"/>
          <c:tx>
            <c:strRef>
              <c:f>'B 2050 Reduction Scenario-High'!$A$5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('B 2050 Reduction Scenario-High'!$C$3,'B 2050 Reduction Scenario-High'!$G$3)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('B 2050 Reduction Scenario-High'!$C$5,'B 2050 Reduction Scenario-High'!$G$5)</c:f>
              <c:numCache>
                <c:formatCode>_(* #,##0_);_(* \(#,##0\);_(* "-"??_);_(@_)</c:formatCode>
                <c:ptCount val="2"/>
                <c:pt idx="0">
                  <c:v>3276265</c:v>
                </c:pt>
                <c:pt idx="1">
                  <c:v>1879265.6040000001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8-4D85-B394-282002FF99B1}"/>
            </c:ext>
          </c:extLst>
        </c:ser>
        <c:ser>
          <c:idx val="2"/>
          <c:order val="2"/>
          <c:tx>
            <c:strRef>
              <c:f>'B 2050 Reduction Scenario-High'!$A$6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('B 2050 Reduction Scenario-High'!$C$3,'B 2050 Reduction Scenario-High'!$G$3)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('B 2050 Reduction Scenario-High'!$C$6,'B 2050 Reduction Scenario-High'!$G$6)</c:f>
              <c:numCache>
                <c:formatCode>_(* #,##0_);_(* \(#,##0\);_(* "-"??_);_(@_)</c:formatCode>
                <c:ptCount val="2"/>
                <c:pt idx="0">
                  <c:v>5152683</c:v>
                </c:pt>
                <c:pt idx="1">
                  <c:v>3726750.1173120001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8-4D85-B394-282002FF99B1}"/>
            </c:ext>
          </c:extLst>
        </c:ser>
        <c:ser>
          <c:idx val="3"/>
          <c:order val="3"/>
          <c:tx>
            <c:strRef>
              <c:f>'B 2050 Reduction Scenario-High'!$A$7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('B 2050 Reduction Scenario-High'!$C$3,'B 2050 Reduction Scenario-High'!$G$3)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('B 2050 Reduction Scenario-High'!$C$7,'B 2050 Reduction Scenario-High'!$G$7)</c:f>
              <c:numCache>
                <c:formatCode>_(* #,##0_);_(* \(#,##0\);_(* "-"??_);_(@_)</c:formatCode>
                <c:ptCount val="2"/>
                <c:pt idx="0">
                  <c:v>4416</c:v>
                </c:pt>
                <c:pt idx="1">
                  <c:v>5608.32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8-4D85-B394-282002FF99B1}"/>
            </c:ext>
          </c:extLst>
        </c:ser>
        <c:ser>
          <c:idx val="4"/>
          <c:order val="4"/>
          <c:tx>
            <c:strRef>
              <c:f>'B 2050 Reduction Scenario-High'!$A$8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('B 2050 Reduction Scenario-High'!$C$3,'B 2050 Reduction Scenario-High'!$G$3)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('B 2050 Reduction Scenario-High'!$C$8,'B 2050 Reduction Scenario-High'!$G$8)</c:f>
              <c:numCache>
                <c:formatCode>_(* #,##0_);_(* \(#,##0\);_(* "-"??_);_(@_)</c:formatCode>
                <c:ptCount val="2"/>
                <c:pt idx="0">
                  <c:v>8363</c:v>
                </c:pt>
                <c:pt idx="1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8-4D85-B394-282002FF99B1}"/>
            </c:ext>
          </c:extLst>
        </c:ser>
        <c:ser>
          <c:idx val="5"/>
          <c:order val="5"/>
          <c:tx>
            <c:strRef>
              <c:f>'B 2050 Reduction Scenario-High'!$A$9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('B 2050 Reduction Scenario-High'!$C$3,'B 2050 Reduction Scenario-High'!$G$3)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('B 2050 Reduction Scenario-High'!$C$9,'B 2050 Reduction Scenario-High'!$G$9)</c:f>
              <c:numCache>
                <c:formatCode>_(* #,##0_);_(* \(#,##0\);_(* "-"??_);_(@_)</c:formatCode>
                <c:ptCount val="2"/>
                <c:pt idx="0">
                  <c:v>213737</c:v>
                </c:pt>
                <c:pt idx="1">
                  <c:v>273583.35999999999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D8-4D85-B394-282002FF99B1}"/>
            </c:ext>
          </c:extLst>
        </c:ser>
        <c:ser>
          <c:idx val="6"/>
          <c:order val="6"/>
          <c:tx>
            <c:strRef>
              <c:f>'B 2050 Reduction Scenario-High'!$A$10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('B 2050 Reduction Scenario-High'!$C$3,'B 2050 Reduction Scenario-High'!$G$3)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('B 2050 Reduction Scenario-High'!$C$10,'B 2050 Reduction Scenario-High'!$G$10)</c:f>
              <c:numCache>
                <c:formatCode>_(* #,##0_);_(* \(#,##0\);_(* "-"??_);_(@_)</c:formatCode>
                <c:ptCount val="2"/>
                <c:pt idx="0">
                  <c:v>632563</c:v>
                </c:pt>
                <c:pt idx="1">
                  <c:v>803355.01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D8-4D85-B394-282002FF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078784"/>
        <c:axId val="1200080832"/>
      </c:areaChart>
      <c:catAx>
        <c:axId val="120007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080832"/>
        <c:crosses val="autoZero"/>
        <c:auto val="1"/>
        <c:lblAlgn val="ctr"/>
        <c:lblOffset val="100"/>
        <c:noMultiLvlLbl val="0"/>
      </c:catAx>
      <c:valAx>
        <c:axId val="120008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0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 2050 Reduction Scenario Zero'!$A$4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 2050 Reduction Scenario Zero'!$B$3:$G$3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</c:v>
                </c:pt>
                <c:pt idx="4">
                  <c:v>2050 Scenario - Ultra Low LD Carbon Transportation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'C 2050 Reduction Scenario Zero'!$B$4:$G$4</c:f>
              <c:numCache>
                <c:formatCode>_(* #,##0_);_(* \(#,##0\);_(* "-"??_);_(@_)</c:formatCode>
                <c:ptCount val="6"/>
                <c:pt idx="0">
                  <c:v>3632263.2529285001</c:v>
                </c:pt>
                <c:pt idx="1">
                  <c:v>2925645</c:v>
                </c:pt>
                <c:pt idx="2">
                  <c:v>3335235.3</c:v>
                </c:pt>
                <c:pt idx="3">
                  <c:v>1228770.9000000001</c:v>
                </c:pt>
                <c:pt idx="4">
                  <c:v>3335235.3</c:v>
                </c:pt>
                <c:pt idx="5">
                  <c:v>1228770.9000000001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C-4E03-966F-3C776581F3CA}"/>
            </c:ext>
          </c:extLst>
        </c:ser>
        <c:ser>
          <c:idx val="1"/>
          <c:order val="1"/>
          <c:tx>
            <c:strRef>
              <c:f>'C 2050 Reduction Scenario Zero'!$A$5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 2050 Reduction Scenario Zero'!$B$3:$G$3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</c:v>
                </c:pt>
                <c:pt idx="4">
                  <c:v>2050 Scenario - Ultra Low LD Carbon Transportation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'C 2050 Reduction Scenario Zero'!$B$5:$G$5</c:f>
              <c:numCache>
                <c:formatCode>_(* #,##0_);_(* \(#,##0\);_(* "-"??_);_(@_)</c:formatCode>
                <c:ptCount val="6"/>
                <c:pt idx="0">
                  <c:v>4428781.2476285491</c:v>
                </c:pt>
                <c:pt idx="1">
                  <c:v>3276265</c:v>
                </c:pt>
                <c:pt idx="2">
                  <c:v>3734942.1</c:v>
                </c:pt>
                <c:pt idx="3">
                  <c:v>589727.70000000019</c:v>
                </c:pt>
                <c:pt idx="4">
                  <c:v>3734942.1</c:v>
                </c:pt>
                <c:pt idx="5">
                  <c:v>589727.70000000019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C-4E03-966F-3C776581F3CA}"/>
            </c:ext>
          </c:extLst>
        </c:ser>
        <c:ser>
          <c:idx val="2"/>
          <c:order val="2"/>
          <c:tx>
            <c:strRef>
              <c:f>'C 2050 Reduction Scenario Zero'!$A$6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 2050 Reduction Scenario Zero'!$B$3:$G$3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</c:v>
                </c:pt>
                <c:pt idx="4">
                  <c:v>2050 Scenario - Ultra Low LD Carbon Transportation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'C 2050 Reduction Scenario Zero'!$B$6:$G$6</c:f>
              <c:numCache>
                <c:formatCode>_(* #,##0_);_(* \(#,##0\);_(* "-"??_);_(@_)</c:formatCode>
                <c:ptCount val="6"/>
                <c:pt idx="0">
                  <c:v>4798776.2352190884</c:v>
                </c:pt>
                <c:pt idx="1">
                  <c:v>5152683</c:v>
                </c:pt>
                <c:pt idx="2">
                  <c:v>4740468.3600000003</c:v>
                </c:pt>
                <c:pt idx="3">
                  <c:v>4740468.3600000003</c:v>
                </c:pt>
                <c:pt idx="4">
                  <c:v>2573868.2121599996</c:v>
                </c:pt>
                <c:pt idx="5">
                  <c:v>2573868.2121599996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C-4E03-966F-3C776581F3CA}"/>
            </c:ext>
          </c:extLst>
        </c:ser>
        <c:ser>
          <c:idx val="3"/>
          <c:order val="3"/>
          <c:tx>
            <c:strRef>
              <c:f>'C 2050 Reduction Scenario Zero'!$A$7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 2050 Reduction Scenario Zero'!$B$3:$G$3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</c:v>
                </c:pt>
                <c:pt idx="4">
                  <c:v>2050 Scenario - Ultra Low LD Carbon Transportation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'C 2050 Reduction Scenario Zero'!$B$7:$G$7</c:f>
              <c:numCache>
                <c:formatCode>_(* #,##0_);_(* \(#,##0\);_(* "-"??_);_(@_)</c:formatCode>
                <c:ptCount val="6"/>
                <c:pt idx="0">
                  <c:v>5797.53</c:v>
                </c:pt>
                <c:pt idx="1">
                  <c:v>4416</c:v>
                </c:pt>
                <c:pt idx="2">
                  <c:v>5608.32</c:v>
                </c:pt>
                <c:pt idx="3">
                  <c:v>5608.32</c:v>
                </c:pt>
                <c:pt idx="4">
                  <c:v>5608.32</c:v>
                </c:pt>
                <c:pt idx="5">
                  <c:v>5608.32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4C-4E03-966F-3C776581F3CA}"/>
            </c:ext>
          </c:extLst>
        </c:ser>
        <c:ser>
          <c:idx val="4"/>
          <c:order val="4"/>
          <c:tx>
            <c:strRef>
              <c:f>'C 2050 Reduction Scenario Zero'!$A$8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 2050 Reduction Scenario Zero'!$B$3:$G$3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</c:v>
                </c:pt>
                <c:pt idx="4">
                  <c:v>2050 Scenario - Ultra Low LD Carbon Transportation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'C 2050 Reduction Scenario Zero'!$B$8:$G$8</c:f>
              <c:numCache>
                <c:formatCode>_(* #,##0_);_(* \(#,##0\);_(* "-"??_);_(@_)</c:formatCode>
                <c:ptCount val="6"/>
                <c:pt idx="0">
                  <c:v>7767.6945601230991</c:v>
                </c:pt>
                <c:pt idx="1">
                  <c:v>8363</c:v>
                </c:pt>
                <c:pt idx="2">
                  <c:v>6355.88</c:v>
                </c:pt>
                <c:pt idx="3">
                  <c:v>6355.88</c:v>
                </c:pt>
                <c:pt idx="4">
                  <c:v>6355.88</c:v>
                </c:pt>
                <c:pt idx="5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4C-4E03-966F-3C776581F3CA}"/>
            </c:ext>
          </c:extLst>
        </c:ser>
        <c:ser>
          <c:idx val="5"/>
          <c:order val="5"/>
          <c:tx>
            <c:strRef>
              <c:f>'C 2050 Reduction Scenario Zero'!$A$9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 2050 Reduction Scenario Zero'!$B$3:$G$3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</c:v>
                </c:pt>
                <c:pt idx="4">
                  <c:v>2050 Scenario - Ultra Low LD Carbon Transportation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'C 2050 Reduction Scenario Zero'!$B$9:$G$9</c:f>
              <c:numCache>
                <c:formatCode>_(* #,##0_);_(* \(#,##0\);_(* "-"??_);_(@_)</c:formatCode>
                <c:ptCount val="6"/>
                <c:pt idx="0">
                  <c:v>345460</c:v>
                </c:pt>
                <c:pt idx="1">
                  <c:v>213737</c:v>
                </c:pt>
                <c:pt idx="2">
                  <c:v>273583.35999999999</c:v>
                </c:pt>
                <c:pt idx="3">
                  <c:v>273583.35999999999</c:v>
                </c:pt>
                <c:pt idx="4">
                  <c:v>273583.35999999999</c:v>
                </c:pt>
                <c:pt idx="5">
                  <c:v>273583.35999999999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4C-4E03-966F-3C776581F3CA}"/>
            </c:ext>
          </c:extLst>
        </c:ser>
        <c:ser>
          <c:idx val="6"/>
          <c:order val="6"/>
          <c:tx>
            <c:strRef>
              <c:f>'C 2050 Reduction Scenario Zero'!$A$10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 2050 Reduction Scenario Zero'!$B$3:$G$3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</c:v>
                </c:pt>
                <c:pt idx="4">
                  <c:v>2050 Scenario - Ultra Low LD Carbon Transportation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'C 2050 Reduction Scenario Zero'!$B$10:$G$10</c:f>
              <c:numCache>
                <c:formatCode>_(* #,##0_);_(* \(#,##0\);_(* "-"??_);_(@_)</c:formatCode>
                <c:ptCount val="6"/>
                <c:pt idx="0">
                  <c:v>415652.67130882398</c:v>
                </c:pt>
                <c:pt idx="1">
                  <c:v>632563</c:v>
                </c:pt>
                <c:pt idx="2">
                  <c:v>803355.01</c:v>
                </c:pt>
                <c:pt idx="3">
                  <c:v>803355.01</c:v>
                </c:pt>
                <c:pt idx="4">
                  <c:v>803355.01</c:v>
                </c:pt>
                <c:pt idx="5">
                  <c:v>803355.01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4C-4E03-966F-3C776581F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54365424"/>
        <c:axId val="-1745849968"/>
      </c:barChart>
      <c:catAx>
        <c:axId val="-185436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5849968"/>
        <c:crosses val="autoZero"/>
        <c:auto val="1"/>
        <c:lblAlgn val="ctr"/>
        <c:lblOffset val="100"/>
        <c:noMultiLvlLbl val="0"/>
      </c:catAx>
      <c:valAx>
        <c:axId val="-174584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436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 2050 Reduction Scenario Zero'!$A$4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('C 2050 Reduction Scenario Zero'!$C$3,'C 2050 Reduction Scenario Zero'!$G$3)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('C 2050 Reduction Scenario Zero'!$C$4,'C 2050 Reduction Scenario Zero'!$G$4)</c:f>
              <c:numCache>
                <c:formatCode>_(* #,##0_);_(* \(#,##0\);_(* "-"??_);_(@_)</c:formatCode>
                <c:ptCount val="2"/>
                <c:pt idx="0">
                  <c:v>2925645</c:v>
                </c:pt>
                <c:pt idx="1">
                  <c:v>1228770.9000000001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A-442B-899B-BA465ADCAD60}"/>
            </c:ext>
          </c:extLst>
        </c:ser>
        <c:ser>
          <c:idx val="1"/>
          <c:order val="1"/>
          <c:tx>
            <c:strRef>
              <c:f>'C 2050 Reduction Scenario Zero'!$A$5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('C 2050 Reduction Scenario Zero'!$C$3,'C 2050 Reduction Scenario Zero'!$G$3)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('C 2050 Reduction Scenario Zero'!$C$5,'C 2050 Reduction Scenario Zero'!$G$5)</c:f>
              <c:numCache>
                <c:formatCode>_(* #,##0_);_(* \(#,##0\);_(* "-"??_);_(@_)</c:formatCode>
                <c:ptCount val="2"/>
                <c:pt idx="0">
                  <c:v>3276265</c:v>
                </c:pt>
                <c:pt idx="1">
                  <c:v>589727.70000000019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A-442B-899B-BA465ADCAD60}"/>
            </c:ext>
          </c:extLst>
        </c:ser>
        <c:ser>
          <c:idx val="2"/>
          <c:order val="2"/>
          <c:tx>
            <c:strRef>
              <c:f>'C 2050 Reduction Scenario Zero'!$A$6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('C 2050 Reduction Scenario Zero'!$C$3,'C 2050 Reduction Scenario Zero'!$G$3)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('C 2050 Reduction Scenario Zero'!$C$6,'C 2050 Reduction Scenario Zero'!$G$6)</c:f>
              <c:numCache>
                <c:formatCode>_(* #,##0_);_(* \(#,##0\);_(* "-"??_);_(@_)</c:formatCode>
                <c:ptCount val="2"/>
                <c:pt idx="0">
                  <c:v>5152683</c:v>
                </c:pt>
                <c:pt idx="1">
                  <c:v>2573868.2121599996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A-442B-899B-BA465ADCAD60}"/>
            </c:ext>
          </c:extLst>
        </c:ser>
        <c:ser>
          <c:idx val="3"/>
          <c:order val="3"/>
          <c:tx>
            <c:strRef>
              <c:f>'C 2050 Reduction Scenario Zero'!$A$7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('C 2050 Reduction Scenario Zero'!$C$3,'C 2050 Reduction Scenario Zero'!$G$3)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('C 2050 Reduction Scenario Zero'!$C$7,'C 2050 Reduction Scenario Zero'!$G$7)</c:f>
              <c:numCache>
                <c:formatCode>_(* #,##0_);_(* \(#,##0\);_(* "-"??_);_(@_)</c:formatCode>
                <c:ptCount val="2"/>
                <c:pt idx="0">
                  <c:v>4416</c:v>
                </c:pt>
                <c:pt idx="1">
                  <c:v>5608.32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5A-442B-899B-BA465ADCAD60}"/>
            </c:ext>
          </c:extLst>
        </c:ser>
        <c:ser>
          <c:idx val="4"/>
          <c:order val="4"/>
          <c:tx>
            <c:strRef>
              <c:f>'C 2050 Reduction Scenario Zero'!$A$8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('C 2050 Reduction Scenario Zero'!$C$3,'C 2050 Reduction Scenario Zero'!$G$3)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('C 2050 Reduction Scenario Zero'!$C$8,'C 2050 Reduction Scenario Zero'!$G$8)</c:f>
              <c:numCache>
                <c:formatCode>_(* #,##0_);_(* \(#,##0\);_(* "-"??_);_(@_)</c:formatCode>
                <c:ptCount val="2"/>
                <c:pt idx="0">
                  <c:v>8363</c:v>
                </c:pt>
                <c:pt idx="1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A-442B-899B-BA465ADCAD60}"/>
            </c:ext>
          </c:extLst>
        </c:ser>
        <c:ser>
          <c:idx val="5"/>
          <c:order val="5"/>
          <c:tx>
            <c:strRef>
              <c:f>'C 2050 Reduction Scenario Zero'!$A$9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('C 2050 Reduction Scenario Zero'!$C$3,'C 2050 Reduction Scenario Zero'!$G$3)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('C 2050 Reduction Scenario Zero'!$C$9,'C 2050 Reduction Scenario Zero'!$G$9)</c:f>
              <c:numCache>
                <c:formatCode>_(* #,##0_);_(* \(#,##0\);_(* "-"??_);_(@_)</c:formatCode>
                <c:ptCount val="2"/>
                <c:pt idx="0">
                  <c:v>213737</c:v>
                </c:pt>
                <c:pt idx="1">
                  <c:v>273583.35999999999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5A-442B-899B-BA465ADCAD60}"/>
            </c:ext>
          </c:extLst>
        </c:ser>
        <c:ser>
          <c:idx val="6"/>
          <c:order val="6"/>
          <c:tx>
            <c:strRef>
              <c:f>'C 2050 Reduction Scenario Zero'!$A$10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('C 2050 Reduction Scenario Zero'!$C$3,'C 2050 Reduction Scenario Zero'!$G$3)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('C 2050 Reduction Scenario Zero'!$C$10,'C 2050 Reduction Scenario Zero'!$G$10)</c:f>
              <c:numCache>
                <c:formatCode>_(* #,##0_);_(* \(#,##0\);_(* "-"??_);_(@_)</c:formatCode>
                <c:ptCount val="2"/>
                <c:pt idx="0">
                  <c:v>632563</c:v>
                </c:pt>
                <c:pt idx="1">
                  <c:v>803355.01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5A-442B-899B-BA465ADCA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27378768"/>
        <c:axId val="-1727376720"/>
      </c:areaChart>
      <c:catAx>
        <c:axId val="-172737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376720"/>
        <c:crosses val="autoZero"/>
        <c:auto val="1"/>
        <c:lblAlgn val="ctr"/>
        <c:lblOffset val="100"/>
        <c:noMultiLvlLbl val="0"/>
      </c:catAx>
      <c:valAx>
        <c:axId val="-172737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37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 2050 Scenario ZGrid LGL LCT 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 2050 Scenario ZGrid LGL LCT 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 Low Carbon Gas Low</c:v>
                </c:pt>
                <c:pt idx="4">
                  <c:v>2050 Scenario - Net Zero Grid Low Carbon Gas High</c:v>
                </c:pt>
                <c:pt idx="5">
                  <c:v>2050 Scenario - Net Zero Grid Low Carbon Gas High Low Carbon Transport</c:v>
                </c:pt>
              </c:strCache>
            </c:strRef>
          </c:cat>
          <c:val>
            <c:numRef>
              <c:f>'D 2050 Scenario ZGrid LGL LCT '!$B$4:$G$4</c:f>
              <c:numCache>
                <c:formatCode>_(* #,##0_);_(* \(#,##0\);_(* "-"??_);_(@_)</c:formatCode>
                <c:ptCount val="6"/>
                <c:pt idx="0">
                  <c:v>3632263.2529285001</c:v>
                </c:pt>
                <c:pt idx="1">
                  <c:v>2925645</c:v>
                </c:pt>
                <c:pt idx="2">
                  <c:v>3547040.8954709149</c:v>
                </c:pt>
                <c:pt idx="3">
                  <c:v>1044455.2649999999</c:v>
                </c:pt>
                <c:pt idx="4">
                  <c:v>798701.08499999996</c:v>
                </c:pt>
                <c:pt idx="5">
                  <c:v>798701.08499999996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D-40B2-B7A4-7015B981E97A}"/>
            </c:ext>
          </c:extLst>
        </c:ser>
        <c:ser>
          <c:idx val="1"/>
          <c:order val="1"/>
          <c:tx>
            <c:strRef>
              <c:f>'D 2050 Scenario ZGrid LGL LCT 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 2050 Scenario ZGrid LGL LCT 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 Low Carbon Gas Low</c:v>
                </c:pt>
                <c:pt idx="4">
                  <c:v>2050 Scenario - Net Zero Grid Low Carbon Gas High</c:v>
                </c:pt>
                <c:pt idx="5">
                  <c:v>2050 Scenario - Net Zero Grid Low Carbon Gas High Low Carbon Transport</c:v>
                </c:pt>
              </c:strCache>
            </c:strRef>
          </c:cat>
          <c:val>
            <c:numRef>
              <c:f>'D 2050 Scenario ZGrid LGL LCT '!$B$5:$G$5</c:f>
              <c:numCache>
                <c:formatCode>_(* #,##0_);_(* \(#,##0\);_(* "-"??_);_(@_)</c:formatCode>
                <c:ptCount val="6"/>
                <c:pt idx="0">
                  <c:v>4428781.2476285491</c:v>
                </c:pt>
                <c:pt idx="1">
                  <c:v>3276265</c:v>
                </c:pt>
                <c:pt idx="2">
                  <c:v>3960013.7158853598</c:v>
                </c:pt>
                <c:pt idx="3">
                  <c:v>501268.54499999993</c:v>
                </c:pt>
                <c:pt idx="4">
                  <c:v>383323.00499999989</c:v>
                </c:pt>
                <c:pt idx="5">
                  <c:v>383323.00499999989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D-40B2-B7A4-7015B981E97A}"/>
            </c:ext>
          </c:extLst>
        </c:ser>
        <c:ser>
          <c:idx val="2"/>
          <c:order val="2"/>
          <c:tx>
            <c:strRef>
              <c:f>'D 2050 Scenario ZGrid LGL LCT 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 2050 Scenario ZGrid LGL LCT 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 Low Carbon Gas Low</c:v>
                </c:pt>
                <c:pt idx="4">
                  <c:v>2050 Scenario - Net Zero Grid Low Carbon Gas High</c:v>
                </c:pt>
                <c:pt idx="5">
                  <c:v>2050 Scenario - Net Zero Grid Low Carbon Gas High Low Carbon Transport</c:v>
                </c:pt>
              </c:strCache>
            </c:strRef>
          </c:cat>
          <c:val>
            <c:numRef>
              <c:f>'D 2050 Scenario ZGrid LGL LCT '!$B$6:$G$6</c:f>
              <c:numCache>
                <c:formatCode>_(* #,##0_);_(* \(#,##0\);_(* "-"??_);_(@_)</c:formatCode>
                <c:ptCount val="6"/>
                <c:pt idx="0">
                  <c:v>4798776.2352190884</c:v>
                </c:pt>
                <c:pt idx="1">
                  <c:v>5152683</c:v>
                </c:pt>
                <c:pt idx="2">
                  <c:v>4740468.3600000003</c:v>
                </c:pt>
                <c:pt idx="3">
                  <c:v>4740468.3600000003</c:v>
                </c:pt>
                <c:pt idx="4">
                  <c:v>4740468.3600000003</c:v>
                </c:pt>
                <c:pt idx="5">
                  <c:v>2573868.2121599996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D-40B2-B7A4-7015B981E97A}"/>
            </c:ext>
          </c:extLst>
        </c:ser>
        <c:ser>
          <c:idx val="3"/>
          <c:order val="3"/>
          <c:tx>
            <c:strRef>
              <c:f>'D 2050 Scenario ZGrid LGL LCT 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 2050 Scenario ZGrid LGL LCT 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 Low Carbon Gas Low</c:v>
                </c:pt>
                <c:pt idx="4">
                  <c:v>2050 Scenario - Net Zero Grid Low Carbon Gas High</c:v>
                </c:pt>
                <c:pt idx="5">
                  <c:v>2050 Scenario - Net Zero Grid Low Carbon Gas High Low Carbon Transport</c:v>
                </c:pt>
              </c:strCache>
            </c:strRef>
          </c:cat>
          <c:val>
            <c:numRef>
              <c:f>'D 2050 Scenario ZGrid LGL LCT '!$B$7:$G$7</c:f>
              <c:numCache>
                <c:formatCode>_(* #,##0_);_(* \(#,##0\);_(* "-"??_);_(@_)</c:formatCode>
                <c:ptCount val="6"/>
                <c:pt idx="0">
                  <c:v>5797.53</c:v>
                </c:pt>
                <c:pt idx="1">
                  <c:v>4416</c:v>
                </c:pt>
                <c:pt idx="2">
                  <c:v>5608.32</c:v>
                </c:pt>
                <c:pt idx="3">
                  <c:v>5608.32</c:v>
                </c:pt>
                <c:pt idx="4">
                  <c:v>5608.32</c:v>
                </c:pt>
                <c:pt idx="5">
                  <c:v>5608.32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D-40B2-B7A4-7015B981E97A}"/>
            </c:ext>
          </c:extLst>
        </c:ser>
        <c:ser>
          <c:idx val="4"/>
          <c:order val="4"/>
          <c:tx>
            <c:strRef>
              <c:f>'D 2050 Scenario ZGrid LGL LCT 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 2050 Scenario ZGrid LGL LCT 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 Low Carbon Gas Low</c:v>
                </c:pt>
                <c:pt idx="4">
                  <c:v>2050 Scenario - Net Zero Grid Low Carbon Gas High</c:v>
                </c:pt>
                <c:pt idx="5">
                  <c:v>2050 Scenario - Net Zero Grid Low Carbon Gas High Low Carbon Transport</c:v>
                </c:pt>
              </c:strCache>
            </c:strRef>
          </c:cat>
          <c:val>
            <c:numRef>
              <c:f>'D 2050 Scenario ZGrid LGL LCT '!$B$8:$G$8</c:f>
              <c:numCache>
                <c:formatCode>_(* #,##0_);_(* \(#,##0\);_(* "-"??_);_(@_)</c:formatCode>
                <c:ptCount val="6"/>
                <c:pt idx="0">
                  <c:v>7767.6945601230991</c:v>
                </c:pt>
                <c:pt idx="1">
                  <c:v>8363</c:v>
                </c:pt>
                <c:pt idx="2">
                  <c:v>6355.88</c:v>
                </c:pt>
                <c:pt idx="3">
                  <c:v>6355.88</c:v>
                </c:pt>
                <c:pt idx="4">
                  <c:v>6355.88</c:v>
                </c:pt>
                <c:pt idx="5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D-40B2-B7A4-7015B981E97A}"/>
            </c:ext>
          </c:extLst>
        </c:ser>
        <c:ser>
          <c:idx val="5"/>
          <c:order val="5"/>
          <c:tx>
            <c:strRef>
              <c:f>'D 2050 Scenario ZGrid LGL LCT 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 2050 Scenario ZGrid LGL LCT 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 Low Carbon Gas Low</c:v>
                </c:pt>
                <c:pt idx="4">
                  <c:v>2050 Scenario - Net Zero Grid Low Carbon Gas High</c:v>
                </c:pt>
                <c:pt idx="5">
                  <c:v>2050 Scenario - Net Zero Grid Low Carbon Gas High Low Carbon Transport</c:v>
                </c:pt>
              </c:strCache>
            </c:strRef>
          </c:cat>
          <c:val>
            <c:numRef>
              <c:f>'D 2050 Scenario ZGrid LGL LCT '!$B$9:$G$9</c:f>
              <c:numCache>
                <c:formatCode>_(* #,##0_);_(* \(#,##0\);_(* "-"??_);_(@_)</c:formatCode>
                <c:ptCount val="6"/>
                <c:pt idx="0">
                  <c:v>345460</c:v>
                </c:pt>
                <c:pt idx="1">
                  <c:v>213737</c:v>
                </c:pt>
                <c:pt idx="2">
                  <c:v>273583.35999999999</c:v>
                </c:pt>
                <c:pt idx="3">
                  <c:v>273583.35999999999</c:v>
                </c:pt>
                <c:pt idx="4">
                  <c:v>273583.35999999999</c:v>
                </c:pt>
                <c:pt idx="5">
                  <c:v>273583.35999999999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D-40B2-B7A4-7015B981E97A}"/>
            </c:ext>
          </c:extLst>
        </c:ser>
        <c:ser>
          <c:idx val="6"/>
          <c:order val="6"/>
          <c:tx>
            <c:strRef>
              <c:f>'D 2050 Scenario ZGrid LGL LCT 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 2050 Scenario ZGrid LGL LCT 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Net Zero Grid Low Carbon Gas Low</c:v>
                </c:pt>
                <c:pt idx="4">
                  <c:v>2050 Scenario - Net Zero Grid Low Carbon Gas High</c:v>
                </c:pt>
                <c:pt idx="5">
                  <c:v>2050 Scenario - Net Zero Grid Low Carbon Gas High Low Carbon Transport</c:v>
                </c:pt>
              </c:strCache>
            </c:strRef>
          </c:cat>
          <c:val>
            <c:numRef>
              <c:f>'D 2050 Scenario ZGrid LGL LCT '!$B$10:$G$10</c:f>
              <c:numCache>
                <c:formatCode>_(* #,##0_);_(* \(#,##0\);_(* "-"??_);_(@_)</c:formatCode>
                <c:ptCount val="6"/>
                <c:pt idx="0">
                  <c:v>415652.67130882398</c:v>
                </c:pt>
                <c:pt idx="1">
                  <c:v>632563</c:v>
                </c:pt>
                <c:pt idx="2">
                  <c:v>803355.01</c:v>
                </c:pt>
                <c:pt idx="3">
                  <c:v>803355.01</c:v>
                </c:pt>
                <c:pt idx="4">
                  <c:v>803355.01</c:v>
                </c:pt>
                <c:pt idx="5">
                  <c:v>803355.01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D-40B2-B7A4-7015B981E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9774384"/>
        <c:axId val="1199776704"/>
      </c:barChart>
      <c:catAx>
        <c:axId val="119977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776704"/>
        <c:crosses val="autoZero"/>
        <c:auto val="1"/>
        <c:lblAlgn val="ctr"/>
        <c:lblOffset val="100"/>
        <c:noMultiLvlLbl val="0"/>
      </c:catAx>
      <c:valAx>
        <c:axId val="119977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77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 2050 Scenario ZGrid LGL LCT 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('D 2050 Scenario ZGrid LGL LCT '!$C$3,'D 2050 Scenario ZGrid LGL LCT '!$G$3)</c:f>
              <c:strCache>
                <c:ptCount val="2"/>
                <c:pt idx="0">
                  <c:v>2018 Progress Year</c:v>
                </c:pt>
                <c:pt idx="1">
                  <c:v>2050 Scenario - Net Zero Grid Low Carbon Gas High Low Carbon Transport</c:v>
                </c:pt>
              </c:strCache>
            </c:strRef>
          </c:cat>
          <c:val>
            <c:numRef>
              <c:f>('D 2050 Scenario ZGrid LGL LCT '!$C$4,'D 2050 Scenario ZGrid LGL LCT '!$G$4)</c:f>
              <c:numCache>
                <c:formatCode>_(* #,##0_);_(* \(#,##0\);_(* "-"??_);_(@_)</c:formatCode>
                <c:ptCount val="2"/>
                <c:pt idx="0">
                  <c:v>2925645</c:v>
                </c:pt>
                <c:pt idx="1">
                  <c:v>798701.08499999996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5-4CCD-AFD0-69A6638F523F}"/>
            </c:ext>
          </c:extLst>
        </c:ser>
        <c:ser>
          <c:idx val="1"/>
          <c:order val="1"/>
          <c:tx>
            <c:strRef>
              <c:f>'D 2050 Scenario ZGrid LGL LCT 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('D 2050 Scenario ZGrid LGL LCT '!$C$3,'D 2050 Scenario ZGrid LGL LCT '!$G$3)</c:f>
              <c:strCache>
                <c:ptCount val="2"/>
                <c:pt idx="0">
                  <c:v>2018 Progress Year</c:v>
                </c:pt>
                <c:pt idx="1">
                  <c:v>2050 Scenario - Net Zero Grid Low Carbon Gas High Low Carbon Transport</c:v>
                </c:pt>
              </c:strCache>
            </c:strRef>
          </c:cat>
          <c:val>
            <c:numRef>
              <c:f>('D 2050 Scenario ZGrid LGL LCT '!$C$5,'D 2050 Scenario ZGrid LGL LCT '!$G$5)</c:f>
              <c:numCache>
                <c:formatCode>_(* #,##0_);_(* \(#,##0\);_(* "-"??_);_(@_)</c:formatCode>
                <c:ptCount val="2"/>
                <c:pt idx="0">
                  <c:v>3276265</c:v>
                </c:pt>
                <c:pt idx="1">
                  <c:v>383323.00499999989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5-4CCD-AFD0-69A6638F523F}"/>
            </c:ext>
          </c:extLst>
        </c:ser>
        <c:ser>
          <c:idx val="2"/>
          <c:order val="2"/>
          <c:tx>
            <c:strRef>
              <c:f>'D 2050 Scenario ZGrid LGL LCT 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('D 2050 Scenario ZGrid LGL LCT '!$C$3,'D 2050 Scenario ZGrid LGL LCT '!$G$3)</c:f>
              <c:strCache>
                <c:ptCount val="2"/>
                <c:pt idx="0">
                  <c:v>2018 Progress Year</c:v>
                </c:pt>
                <c:pt idx="1">
                  <c:v>2050 Scenario - Net Zero Grid Low Carbon Gas High Low Carbon Transport</c:v>
                </c:pt>
              </c:strCache>
            </c:strRef>
          </c:cat>
          <c:val>
            <c:numRef>
              <c:f>('D 2050 Scenario ZGrid LGL LCT '!$C$6,'D 2050 Scenario ZGrid LGL LCT '!$G$6)</c:f>
              <c:numCache>
                <c:formatCode>_(* #,##0_);_(* \(#,##0\);_(* "-"??_);_(@_)</c:formatCode>
                <c:ptCount val="2"/>
                <c:pt idx="0">
                  <c:v>5152683</c:v>
                </c:pt>
                <c:pt idx="1">
                  <c:v>2573868.2121599996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5-4CCD-AFD0-69A6638F523F}"/>
            </c:ext>
          </c:extLst>
        </c:ser>
        <c:ser>
          <c:idx val="3"/>
          <c:order val="3"/>
          <c:tx>
            <c:strRef>
              <c:f>'D 2050 Scenario ZGrid LGL LCT 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('D 2050 Scenario ZGrid LGL LCT '!$C$3,'D 2050 Scenario ZGrid LGL LCT '!$G$3)</c:f>
              <c:strCache>
                <c:ptCount val="2"/>
                <c:pt idx="0">
                  <c:v>2018 Progress Year</c:v>
                </c:pt>
                <c:pt idx="1">
                  <c:v>2050 Scenario - Net Zero Grid Low Carbon Gas High Low Carbon Transport</c:v>
                </c:pt>
              </c:strCache>
            </c:strRef>
          </c:cat>
          <c:val>
            <c:numRef>
              <c:f>('D 2050 Scenario ZGrid LGL LCT '!$C$7,'D 2050 Scenario ZGrid LGL LCT '!$G$7)</c:f>
              <c:numCache>
                <c:formatCode>_(* #,##0_);_(* \(#,##0\);_(* "-"??_);_(@_)</c:formatCode>
                <c:ptCount val="2"/>
                <c:pt idx="0">
                  <c:v>4416</c:v>
                </c:pt>
                <c:pt idx="1">
                  <c:v>5608.32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15-4CCD-AFD0-69A6638F523F}"/>
            </c:ext>
          </c:extLst>
        </c:ser>
        <c:ser>
          <c:idx val="4"/>
          <c:order val="4"/>
          <c:tx>
            <c:strRef>
              <c:f>'D 2050 Scenario ZGrid LGL LCT 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('D 2050 Scenario ZGrid LGL LCT '!$C$3,'D 2050 Scenario ZGrid LGL LCT '!$G$3)</c:f>
              <c:strCache>
                <c:ptCount val="2"/>
                <c:pt idx="0">
                  <c:v>2018 Progress Year</c:v>
                </c:pt>
                <c:pt idx="1">
                  <c:v>2050 Scenario - Net Zero Grid Low Carbon Gas High Low Carbon Transport</c:v>
                </c:pt>
              </c:strCache>
            </c:strRef>
          </c:cat>
          <c:val>
            <c:numRef>
              <c:f>('D 2050 Scenario ZGrid LGL LCT '!$C$8,'D 2050 Scenario ZGrid LGL LCT '!$G$8)</c:f>
              <c:numCache>
                <c:formatCode>_(* #,##0_);_(* \(#,##0\);_(* "-"??_);_(@_)</c:formatCode>
                <c:ptCount val="2"/>
                <c:pt idx="0">
                  <c:v>8363</c:v>
                </c:pt>
                <c:pt idx="1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15-4CCD-AFD0-69A6638F523F}"/>
            </c:ext>
          </c:extLst>
        </c:ser>
        <c:ser>
          <c:idx val="5"/>
          <c:order val="5"/>
          <c:tx>
            <c:strRef>
              <c:f>'D 2050 Scenario ZGrid LGL LCT 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('D 2050 Scenario ZGrid LGL LCT '!$C$3,'D 2050 Scenario ZGrid LGL LCT '!$G$3)</c:f>
              <c:strCache>
                <c:ptCount val="2"/>
                <c:pt idx="0">
                  <c:v>2018 Progress Year</c:v>
                </c:pt>
                <c:pt idx="1">
                  <c:v>2050 Scenario - Net Zero Grid Low Carbon Gas High Low Carbon Transport</c:v>
                </c:pt>
              </c:strCache>
            </c:strRef>
          </c:cat>
          <c:val>
            <c:numRef>
              <c:f>('D 2050 Scenario ZGrid LGL LCT '!$C$9,'D 2050 Scenario ZGrid LGL LCT '!$G$9)</c:f>
              <c:numCache>
                <c:formatCode>_(* #,##0_);_(* \(#,##0\);_(* "-"??_);_(@_)</c:formatCode>
                <c:ptCount val="2"/>
                <c:pt idx="0">
                  <c:v>213737</c:v>
                </c:pt>
                <c:pt idx="1">
                  <c:v>273583.35999999999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15-4CCD-AFD0-69A6638F523F}"/>
            </c:ext>
          </c:extLst>
        </c:ser>
        <c:ser>
          <c:idx val="6"/>
          <c:order val="6"/>
          <c:tx>
            <c:strRef>
              <c:f>'D 2050 Scenario ZGrid LGL LCT 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('D 2050 Scenario ZGrid LGL LCT '!$C$3,'D 2050 Scenario ZGrid LGL LCT '!$G$3)</c:f>
              <c:strCache>
                <c:ptCount val="2"/>
                <c:pt idx="0">
                  <c:v>2018 Progress Year</c:v>
                </c:pt>
                <c:pt idx="1">
                  <c:v>2050 Scenario - Net Zero Grid Low Carbon Gas High Low Carbon Transport</c:v>
                </c:pt>
              </c:strCache>
            </c:strRef>
          </c:cat>
          <c:val>
            <c:numRef>
              <c:f>('D 2050 Scenario ZGrid LGL LCT '!$C$10,'D 2050 Scenario ZGrid LGL LCT '!$G$10)</c:f>
              <c:numCache>
                <c:formatCode>_(* #,##0_);_(* \(#,##0\);_(* "-"??_);_(@_)</c:formatCode>
                <c:ptCount val="2"/>
                <c:pt idx="0">
                  <c:v>632563</c:v>
                </c:pt>
                <c:pt idx="1">
                  <c:v>803355.01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15-4CCD-AFD0-69A6638F5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812416"/>
        <c:axId val="1199814464"/>
      </c:areaChart>
      <c:catAx>
        <c:axId val="11998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814464"/>
        <c:crosses val="autoZero"/>
        <c:auto val="1"/>
        <c:lblAlgn val="ctr"/>
        <c:lblOffset val="100"/>
        <c:noMultiLvlLbl val="0"/>
      </c:catAx>
      <c:valAx>
        <c:axId val="119981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812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 2050 80% Reduction Scenario'!$A$4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 2050 80% Reduction Scenario'!$B$3:$I$3</c:f>
              <c:strCache>
                <c:ptCount val="8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Zero Grid</c:v>
                </c:pt>
                <c:pt idx="4">
                  <c:v>Zero Grid + Low C Gas</c:v>
                </c:pt>
                <c:pt idx="5">
                  <c:v>Zero Grid + Low C Gas + Clean Transport</c:v>
                </c:pt>
                <c:pt idx="6">
                  <c:v>Zero Grid + Low C Gas + Clean Transport + No HFC</c:v>
                </c:pt>
                <c:pt idx="7">
                  <c:v>Zero Grid + Low C Gas + Ultra Clean Transport + No HFC</c:v>
                </c:pt>
              </c:strCache>
            </c:strRef>
          </c:cat>
          <c:val>
            <c:numRef>
              <c:f>'E 2050 80% Reduction Scenario'!$B$4:$I$4</c:f>
              <c:numCache>
                <c:formatCode>_(* #,##0_);_(* \(#,##0\);_(* "-"??_);_(@_)</c:formatCode>
                <c:ptCount val="8"/>
                <c:pt idx="0">
                  <c:v>3632263.2529285001</c:v>
                </c:pt>
                <c:pt idx="1">
                  <c:v>2925645</c:v>
                </c:pt>
                <c:pt idx="2">
                  <c:v>3547040.8954709149</c:v>
                </c:pt>
                <c:pt idx="3">
                  <c:v>1228770.9000000001</c:v>
                </c:pt>
                <c:pt idx="4">
                  <c:v>614385.45000000019</c:v>
                </c:pt>
                <c:pt idx="5">
                  <c:v>614385.45000000019</c:v>
                </c:pt>
                <c:pt idx="6">
                  <c:v>614385.45000000019</c:v>
                </c:pt>
                <c:pt idx="7">
                  <c:v>614385.45000000019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E-4C0A-94C3-E864B43F363F}"/>
            </c:ext>
          </c:extLst>
        </c:ser>
        <c:ser>
          <c:idx val="1"/>
          <c:order val="1"/>
          <c:tx>
            <c:strRef>
              <c:f>'E 2050 80% Reduction Scenario'!$A$5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 2050 80% Reduction Scenario'!$B$3:$I$3</c:f>
              <c:strCache>
                <c:ptCount val="8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Zero Grid</c:v>
                </c:pt>
                <c:pt idx="4">
                  <c:v>Zero Grid + Low C Gas</c:v>
                </c:pt>
                <c:pt idx="5">
                  <c:v>Zero Grid + Low C Gas + Clean Transport</c:v>
                </c:pt>
                <c:pt idx="6">
                  <c:v>Zero Grid + Low C Gas + Clean Transport + No HFC</c:v>
                </c:pt>
                <c:pt idx="7">
                  <c:v>Zero Grid + Low C Gas + Ultra Clean Transport + No HFC</c:v>
                </c:pt>
              </c:strCache>
            </c:strRef>
          </c:cat>
          <c:val>
            <c:numRef>
              <c:f>'E 2050 80% Reduction Scenario'!$B$5:$I$5</c:f>
              <c:numCache>
                <c:formatCode>_(* #,##0_);_(* \(#,##0\);_(* "-"??_);_(@_)</c:formatCode>
                <c:ptCount val="8"/>
                <c:pt idx="0">
                  <c:v>4428781.2476285491</c:v>
                </c:pt>
                <c:pt idx="1">
                  <c:v>3276265</c:v>
                </c:pt>
                <c:pt idx="2">
                  <c:v>3960013.7158853598</c:v>
                </c:pt>
                <c:pt idx="3">
                  <c:v>589727.70000000019</c:v>
                </c:pt>
                <c:pt idx="4">
                  <c:v>294863.85000000009</c:v>
                </c:pt>
                <c:pt idx="5">
                  <c:v>294863.85000000009</c:v>
                </c:pt>
                <c:pt idx="6">
                  <c:v>294863.85000000009</c:v>
                </c:pt>
                <c:pt idx="7">
                  <c:v>294863.85000000009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E-4C0A-94C3-E864B43F363F}"/>
            </c:ext>
          </c:extLst>
        </c:ser>
        <c:ser>
          <c:idx val="2"/>
          <c:order val="2"/>
          <c:tx>
            <c:strRef>
              <c:f>'E 2050 80% Reduction Scenario'!$A$6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 2050 80% Reduction Scenario'!$B$3:$I$3</c:f>
              <c:strCache>
                <c:ptCount val="8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Zero Grid</c:v>
                </c:pt>
                <c:pt idx="4">
                  <c:v>Zero Grid + Low C Gas</c:v>
                </c:pt>
                <c:pt idx="5">
                  <c:v>Zero Grid + Low C Gas + Clean Transport</c:v>
                </c:pt>
                <c:pt idx="6">
                  <c:v>Zero Grid + Low C Gas + Clean Transport + No HFC</c:v>
                </c:pt>
                <c:pt idx="7">
                  <c:v>Zero Grid + Low C Gas + Ultra Clean Transport + No HFC</c:v>
                </c:pt>
              </c:strCache>
            </c:strRef>
          </c:cat>
          <c:val>
            <c:numRef>
              <c:f>'E 2050 80% Reduction Scenario'!$B$6:$I$6</c:f>
              <c:numCache>
                <c:formatCode>_(* #,##0_);_(* \(#,##0\);_(* "-"??_);_(@_)</c:formatCode>
                <c:ptCount val="8"/>
                <c:pt idx="0">
                  <c:v>4798776.2352190884</c:v>
                </c:pt>
                <c:pt idx="1">
                  <c:v>5152683</c:v>
                </c:pt>
                <c:pt idx="2">
                  <c:v>4740468.3600000003</c:v>
                </c:pt>
                <c:pt idx="3">
                  <c:v>4740468.3600000003</c:v>
                </c:pt>
                <c:pt idx="4">
                  <c:v>4740468.3600000003</c:v>
                </c:pt>
                <c:pt idx="5">
                  <c:v>1720583.9073600001</c:v>
                </c:pt>
                <c:pt idx="6">
                  <c:v>1720583.9073600001</c:v>
                </c:pt>
                <c:pt idx="7">
                  <c:v>1288170.75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BE-4C0A-94C3-E864B43F363F}"/>
            </c:ext>
          </c:extLst>
        </c:ser>
        <c:ser>
          <c:idx val="3"/>
          <c:order val="3"/>
          <c:tx>
            <c:strRef>
              <c:f>'E 2050 80% Reduction Scenario'!$A$7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 2050 80% Reduction Scenario'!$B$3:$I$3</c:f>
              <c:strCache>
                <c:ptCount val="8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Zero Grid</c:v>
                </c:pt>
                <c:pt idx="4">
                  <c:v>Zero Grid + Low C Gas</c:v>
                </c:pt>
                <c:pt idx="5">
                  <c:v>Zero Grid + Low C Gas + Clean Transport</c:v>
                </c:pt>
                <c:pt idx="6">
                  <c:v>Zero Grid + Low C Gas + Clean Transport + No HFC</c:v>
                </c:pt>
                <c:pt idx="7">
                  <c:v>Zero Grid + Low C Gas + Ultra Clean Transport + No HFC</c:v>
                </c:pt>
              </c:strCache>
            </c:strRef>
          </c:cat>
          <c:val>
            <c:numRef>
              <c:f>'E 2050 80% Reduction Scenario'!$B$7:$I$7</c:f>
              <c:numCache>
                <c:formatCode>_(* #,##0_);_(* \(#,##0\);_(* "-"??_);_(@_)</c:formatCode>
                <c:ptCount val="8"/>
                <c:pt idx="0">
                  <c:v>5797.53</c:v>
                </c:pt>
                <c:pt idx="1">
                  <c:v>4416</c:v>
                </c:pt>
                <c:pt idx="2">
                  <c:v>5608.32</c:v>
                </c:pt>
                <c:pt idx="3">
                  <c:v>5608.32</c:v>
                </c:pt>
                <c:pt idx="4">
                  <c:v>5608.32</c:v>
                </c:pt>
                <c:pt idx="5">
                  <c:v>5608.32</c:v>
                </c:pt>
                <c:pt idx="6">
                  <c:v>5608.32</c:v>
                </c:pt>
                <c:pt idx="7">
                  <c:v>5608.32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BE-4C0A-94C3-E864B43F363F}"/>
            </c:ext>
          </c:extLst>
        </c:ser>
        <c:ser>
          <c:idx val="4"/>
          <c:order val="4"/>
          <c:tx>
            <c:strRef>
              <c:f>'E 2050 80% Reduction Scenario'!$A$8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 2050 80% Reduction Scenario'!$B$3:$I$3</c:f>
              <c:strCache>
                <c:ptCount val="8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Zero Grid</c:v>
                </c:pt>
                <c:pt idx="4">
                  <c:v>Zero Grid + Low C Gas</c:v>
                </c:pt>
                <c:pt idx="5">
                  <c:v>Zero Grid + Low C Gas + Clean Transport</c:v>
                </c:pt>
                <c:pt idx="6">
                  <c:v>Zero Grid + Low C Gas + Clean Transport + No HFC</c:v>
                </c:pt>
                <c:pt idx="7">
                  <c:v>Zero Grid + Low C Gas + Ultra Clean Transport + No HFC</c:v>
                </c:pt>
              </c:strCache>
            </c:strRef>
          </c:cat>
          <c:val>
            <c:numRef>
              <c:f>'E 2050 80% Reduction Scenario'!$B$8:$I$8</c:f>
              <c:numCache>
                <c:formatCode>_(* #,##0_);_(* \(#,##0\);_(* "-"??_);_(@_)</c:formatCode>
                <c:ptCount val="8"/>
                <c:pt idx="0">
                  <c:v>7767.6945601230991</c:v>
                </c:pt>
                <c:pt idx="1">
                  <c:v>8363</c:v>
                </c:pt>
                <c:pt idx="2">
                  <c:v>6355.88</c:v>
                </c:pt>
                <c:pt idx="3">
                  <c:v>6355.88</c:v>
                </c:pt>
                <c:pt idx="4">
                  <c:v>6355.88</c:v>
                </c:pt>
                <c:pt idx="5">
                  <c:v>6355.88</c:v>
                </c:pt>
                <c:pt idx="6">
                  <c:v>6355.88</c:v>
                </c:pt>
                <c:pt idx="7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BE-4C0A-94C3-E864B43F363F}"/>
            </c:ext>
          </c:extLst>
        </c:ser>
        <c:ser>
          <c:idx val="5"/>
          <c:order val="5"/>
          <c:tx>
            <c:strRef>
              <c:f>'E 2050 80% Reduction Scenario'!$A$9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 2050 80% Reduction Scenario'!$B$3:$I$3</c:f>
              <c:strCache>
                <c:ptCount val="8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Zero Grid</c:v>
                </c:pt>
                <c:pt idx="4">
                  <c:v>Zero Grid + Low C Gas</c:v>
                </c:pt>
                <c:pt idx="5">
                  <c:v>Zero Grid + Low C Gas + Clean Transport</c:v>
                </c:pt>
                <c:pt idx="6">
                  <c:v>Zero Grid + Low C Gas + Clean Transport + No HFC</c:v>
                </c:pt>
                <c:pt idx="7">
                  <c:v>Zero Grid + Low C Gas + Ultra Clean Transport + No HFC</c:v>
                </c:pt>
              </c:strCache>
            </c:strRef>
          </c:cat>
          <c:val>
            <c:numRef>
              <c:f>'E 2050 80% Reduction Scenario'!$B$9:$I$9</c:f>
              <c:numCache>
                <c:formatCode>_(* #,##0_);_(* \(#,##0\);_(* "-"??_);_(@_)</c:formatCode>
                <c:ptCount val="8"/>
                <c:pt idx="0">
                  <c:v>345460</c:v>
                </c:pt>
                <c:pt idx="1">
                  <c:v>213737</c:v>
                </c:pt>
                <c:pt idx="2">
                  <c:v>273583.35999999999</c:v>
                </c:pt>
                <c:pt idx="3">
                  <c:v>273583.35999999999</c:v>
                </c:pt>
                <c:pt idx="4">
                  <c:v>273583.35999999999</c:v>
                </c:pt>
                <c:pt idx="5">
                  <c:v>273583.35999999999</c:v>
                </c:pt>
                <c:pt idx="6">
                  <c:v>273583.35999999999</c:v>
                </c:pt>
                <c:pt idx="7">
                  <c:v>273583.35999999999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BE-4C0A-94C3-E864B43F363F}"/>
            </c:ext>
          </c:extLst>
        </c:ser>
        <c:ser>
          <c:idx val="6"/>
          <c:order val="6"/>
          <c:tx>
            <c:strRef>
              <c:f>'E 2050 80% Reduction Scenario'!$A$10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 2050 80% Reduction Scenario'!$B$3:$I$3</c:f>
              <c:strCache>
                <c:ptCount val="8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Zero Grid</c:v>
                </c:pt>
                <c:pt idx="4">
                  <c:v>Zero Grid + Low C Gas</c:v>
                </c:pt>
                <c:pt idx="5">
                  <c:v>Zero Grid + Low C Gas + Clean Transport</c:v>
                </c:pt>
                <c:pt idx="6">
                  <c:v>Zero Grid + Low C Gas + Clean Transport + No HFC</c:v>
                </c:pt>
                <c:pt idx="7">
                  <c:v>Zero Grid + Low C Gas + Ultra Clean Transport + No HFC</c:v>
                </c:pt>
              </c:strCache>
            </c:strRef>
          </c:cat>
          <c:val>
            <c:numRef>
              <c:f>'E 2050 80% Reduction Scenario'!$B$10:$I$10</c:f>
              <c:numCache>
                <c:formatCode>_(* #,##0_);_(* \(#,##0\);_(* "-"??_);_(@_)</c:formatCode>
                <c:ptCount val="8"/>
                <c:pt idx="0">
                  <c:v>415652.67130882398</c:v>
                </c:pt>
                <c:pt idx="1">
                  <c:v>632563</c:v>
                </c:pt>
                <c:pt idx="2">
                  <c:v>803355.01</c:v>
                </c:pt>
                <c:pt idx="3">
                  <c:v>803355.01</c:v>
                </c:pt>
                <c:pt idx="4">
                  <c:v>803355.01</c:v>
                </c:pt>
                <c:pt idx="5">
                  <c:v>803355.01</c:v>
                </c:pt>
                <c:pt idx="6">
                  <c:v>31628.150000000023</c:v>
                </c:pt>
                <c:pt idx="7">
                  <c:v>31628.150000000023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BE-4C0A-94C3-E864B43F3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6136528"/>
        <c:axId val="1201030992"/>
      </c:barChart>
      <c:catAx>
        <c:axId val="106613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030992"/>
        <c:crosses val="autoZero"/>
        <c:auto val="1"/>
        <c:lblAlgn val="ctr"/>
        <c:lblOffset val="100"/>
        <c:noMultiLvlLbl val="0"/>
      </c:catAx>
      <c:valAx>
        <c:axId val="120103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13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 2050 80% Reduction Scenario'!$A$4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('E 2050 80% Reduction Scenario'!$C$3,'E 2050 80% Reduction Scenario'!$G$3)</c:f>
              <c:strCache>
                <c:ptCount val="2"/>
                <c:pt idx="0">
                  <c:v>2018 Progress Year</c:v>
                </c:pt>
                <c:pt idx="1">
                  <c:v>Zero Grid + Low C Gas + Clean Transport</c:v>
                </c:pt>
              </c:strCache>
            </c:strRef>
          </c:cat>
          <c:val>
            <c:numRef>
              <c:f>('E 2050 80% Reduction Scenario'!$C$4,'E 2050 80% Reduction Scenario'!$G$4)</c:f>
              <c:numCache>
                <c:formatCode>_(* #,##0_);_(* \(#,##0\);_(* "-"??_);_(@_)</c:formatCode>
                <c:ptCount val="2"/>
                <c:pt idx="0">
                  <c:v>2925645</c:v>
                </c:pt>
                <c:pt idx="1">
                  <c:v>614385.45000000019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8-43E8-A23B-4F1546A5A5AD}"/>
            </c:ext>
          </c:extLst>
        </c:ser>
        <c:ser>
          <c:idx val="1"/>
          <c:order val="1"/>
          <c:tx>
            <c:strRef>
              <c:f>'E 2050 80% Reduction Scenario'!$A$5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('E 2050 80% Reduction Scenario'!$C$3,'E 2050 80% Reduction Scenario'!$G$3)</c:f>
              <c:strCache>
                <c:ptCount val="2"/>
                <c:pt idx="0">
                  <c:v>2018 Progress Year</c:v>
                </c:pt>
                <c:pt idx="1">
                  <c:v>Zero Grid + Low C Gas + Clean Transport</c:v>
                </c:pt>
              </c:strCache>
            </c:strRef>
          </c:cat>
          <c:val>
            <c:numRef>
              <c:f>('E 2050 80% Reduction Scenario'!$C$5,'E 2050 80% Reduction Scenario'!$G$5)</c:f>
              <c:numCache>
                <c:formatCode>_(* #,##0_);_(* \(#,##0\);_(* "-"??_);_(@_)</c:formatCode>
                <c:ptCount val="2"/>
                <c:pt idx="0">
                  <c:v>3276265</c:v>
                </c:pt>
                <c:pt idx="1">
                  <c:v>294863.85000000009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8-43E8-A23B-4F1546A5A5AD}"/>
            </c:ext>
          </c:extLst>
        </c:ser>
        <c:ser>
          <c:idx val="2"/>
          <c:order val="2"/>
          <c:tx>
            <c:strRef>
              <c:f>'E 2050 80% Reduction Scenario'!$A$6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('E 2050 80% Reduction Scenario'!$C$3,'E 2050 80% Reduction Scenario'!$G$3)</c:f>
              <c:strCache>
                <c:ptCount val="2"/>
                <c:pt idx="0">
                  <c:v>2018 Progress Year</c:v>
                </c:pt>
                <c:pt idx="1">
                  <c:v>Zero Grid + Low C Gas + Clean Transport</c:v>
                </c:pt>
              </c:strCache>
            </c:strRef>
          </c:cat>
          <c:val>
            <c:numRef>
              <c:f>('E 2050 80% Reduction Scenario'!$C$6,'E 2050 80% Reduction Scenario'!$G$6)</c:f>
              <c:numCache>
                <c:formatCode>_(* #,##0_);_(* \(#,##0\);_(* "-"??_);_(@_)</c:formatCode>
                <c:ptCount val="2"/>
                <c:pt idx="0">
                  <c:v>5152683</c:v>
                </c:pt>
                <c:pt idx="1">
                  <c:v>1720583.9073600001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8-43E8-A23B-4F1546A5A5AD}"/>
            </c:ext>
          </c:extLst>
        </c:ser>
        <c:ser>
          <c:idx val="3"/>
          <c:order val="3"/>
          <c:tx>
            <c:strRef>
              <c:f>'E 2050 80% Reduction Scenario'!$A$7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('E 2050 80% Reduction Scenario'!$C$3,'E 2050 80% Reduction Scenario'!$G$3)</c:f>
              <c:strCache>
                <c:ptCount val="2"/>
                <c:pt idx="0">
                  <c:v>2018 Progress Year</c:v>
                </c:pt>
                <c:pt idx="1">
                  <c:v>Zero Grid + Low C Gas + Clean Transport</c:v>
                </c:pt>
              </c:strCache>
            </c:strRef>
          </c:cat>
          <c:val>
            <c:numRef>
              <c:f>('E 2050 80% Reduction Scenario'!$C$7,'E 2050 80% Reduction Scenario'!$G$7)</c:f>
              <c:numCache>
                <c:formatCode>_(* #,##0_);_(* \(#,##0\);_(* "-"??_);_(@_)</c:formatCode>
                <c:ptCount val="2"/>
                <c:pt idx="0">
                  <c:v>4416</c:v>
                </c:pt>
                <c:pt idx="1">
                  <c:v>5608.32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48-43E8-A23B-4F1546A5A5AD}"/>
            </c:ext>
          </c:extLst>
        </c:ser>
        <c:ser>
          <c:idx val="4"/>
          <c:order val="4"/>
          <c:tx>
            <c:strRef>
              <c:f>'E 2050 80% Reduction Scenario'!$A$8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('E 2050 80% Reduction Scenario'!$C$3,'E 2050 80% Reduction Scenario'!$G$3)</c:f>
              <c:strCache>
                <c:ptCount val="2"/>
                <c:pt idx="0">
                  <c:v>2018 Progress Year</c:v>
                </c:pt>
                <c:pt idx="1">
                  <c:v>Zero Grid + Low C Gas + Clean Transport</c:v>
                </c:pt>
              </c:strCache>
            </c:strRef>
          </c:cat>
          <c:val>
            <c:numRef>
              <c:f>('E 2050 80% Reduction Scenario'!$C$8,'E 2050 80% Reduction Scenario'!$G$8)</c:f>
              <c:numCache>
                <c:formatCode>_(* #,##0_);_(* \(#,##0\);_(* "-"??_);_(@_)</c:formatCode>
                <c:ptCount val="2"/>
                <c:pt idx="0">
                  <c:v>8363</c:v>
                </c:pt>
                <c:pt idx="1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48-43E8-A23B-4F1546A5A5AD}"/>
            </c:ext>
          </c:extLst>
        </c:ser>
        <c:ser>
          <c:idx val="5"/>
          <c:order val="5"/>
          <c:tx>
            <c:strRef>
              <c:f>'E 2050 80% Reduction Scenario'!$A$9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('E 2050 80% Reduction Scenario'!$C$3,'E 2050 80% Reduction Scenario'!$G$3)</c:f>
              <c:strCache>
                <c:ptCount val="2"/>
                <c:pt idx="0">
                  <c:v>2018 Progress Year</c:v>
                </c:pt>
                <c:pt idx="1">
                  <c:v>Zero Grid + Low C Gas + Clean Transport</c:v>
                </c:pt>
              </c:strCache>
            </c:strRef>
          </c:cat>
          <c:val>
            <c:numRef>
              <c:f>('E 2050 80% Reduction Scenario'!$C$9,'E 2050 80% Reduction Scenario'!$G$9)</c:f>
              <c:numCache>
                <c:formatCode>_(* #,##0_);_(* \(#,##0\);_(* "-"??_);_(@_)</c:formatCode>
                <c:ptCount val="2"/>
                <c:pt idx="0">
                  <c:v>213737</c:v>
                </c:pt>
                <c:pt idx="1">
                  <c:v>273583.35999999999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48-43E8-A23B-4F1546A5A5AD}"/>
            </c:ext>
          </c:extLst>
        </c:ser>
        <c:ser>
          <c:idx val="6"/>
          <c:order val="6"/>
          <c:tx>
            <c:strRef>
              <c:f>'E 2050 80% Reduction Scenario'!$A$10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('E 2050 80% Reduction Scenario'!$C$3,'E 2050 80% Reduction Scenario'!$G$3)</c:f>
              <c:strCache>
                <c:ptCount val="2"/>
                <c:pt idx="0">
                  <c:v>2018 Progress Year</c:v>
                </c:pt>
                <c:pt idx="1">
                  <c:v>Zero Grid + Low C Gas + Clean Transport</c:v>
                </c:pt>
              </c:strCache>
            </c:strRef>
          </c:cat>
          <c:val>
            <c:numRef>
              <c:f>('E 2050 80% Reduction Scenario'!$C$10,'E 2050 80% Reduction Scenario'!$G$10)</c:f>
              <c:numCache>
                <c:formatCode>_(* #,##0_);_(* \(#,##0\);_(* "-"??_);_(@_)</c:formatCode>
                <c:ptCount val="2"/>
                <c:pt idx="0">
                  <c:v>632563</c:v>
                </c:pt>
                <c:pt idx="1">
                  <c:v>803355.01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8-43E8-A23B-4F1546A5A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531632"/>
        <c:axId val="1108189552"/>
      </c:areaChart>
      <c:catAx>
        <c:axId val="110853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189552"/>
        <c:crosses val="autoZero"/>
        <c:auto val="1"/>
        <c:lblAlgn val="ctr"/>
        <c:lblOffset val="100"/>
        <c:noMultiLvlLbl val="0"/>
      </c:catAx>
      <c:valAx>
        <c:axId val="110818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531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'2030 Reduction Scenario_6'!$A$4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'2030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</c:strCache>
            </c:strRef>
          </c:cat>
          <c:val>
            <c:numRef>
              <c:f>'2030 Reduction Scenario_6'!$B$4:$G$4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4-4444-B560-EABD26022B41}"/>
            </c:ext>
          </c:extLst>
        </c:ser>
        <c:ser>
          <c:idx val="1"/>
          <c:order val="1"/>
          <c:tx>
            <c:strRef>
              <c:f>'2030 Reduction Scenario_6'!$A$5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'2030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</c:strCache>
            </c:strRef>
          </c:cat>
          <c:val>
            <c:numRef>
              <c:f>'2030 Reduction Scenario_6'!$B$5:$G$5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4-4444-B560-EABD26022B41}"/>
            </c:ext>
          </c:extLst>
        </c:ser>
        <c:ser>
          <c:idx val="2"/>
          <c:order val="2"/>
          <c:tx>
            <c:strRef>
              <c:f>'2030 Reduction Scenario_6'!$A$6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'2030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</c:strCache>
            </c:strRef>
          </c:cat>
          <c:val>
            <c:numRef>
              <c:f>'2030 Reduction Scenario_6'!$B$6:$G$6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4-4444-B560-EABD26022B41}"/>
            </c:ext>
          </c:extLst>
        </c:ser>
        <c:ser>
          <c:idx val="3"/>
          <c:order val="3"/>
          <c:tx>
            <c:strRef>
              <c:f>'2030 Reduction Scenario_6'!$A$7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'2030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</c:strCache>
            </c:strRef>
          </c:cat>
          <c:val>
            <c:numRef>
              <c:f>'2030 Reduction Scenario_6'!$B$7:$G$7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74-4444-B560-EABD26022B41}"/>
            </c:ext>
          </c:extLst>
        </c:ser>
        <c:ser>
          <c:idx val="4"/>
          <c:order val="4"/>
          <c:tx>
            <c:strRef>
              <c:f>'2030 Reduction Scenario_6'!$A$8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'2030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</c:strCache>
            </c:strRef>
          </c:cat>
          <c:val>
            <c:numRef>
              <c:f>'2030 Reduction Scenario_6'!$B$8:$G$8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74-4444-B560-EABD26022B41}"/>
            </c:ext>
          </c:extLst>
        </c:ser>
        <c:ser>
          <c:idx val="5"/>
          <c:order val="5"/>
          <c:tx>
            <c:strRef>
              <c:f>'2030 Reduction Scenario_6'!$A$9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'2030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</c:strCache>
            </c:strRef>
          </c:cat>
          <c:val>
            <c:numRef>
              <c:f>'2030 Reduction Scenario_6'!$B$9:$G$9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74-4444-B560-EABD26022B41}"/>
            </c:ext>
          </c:extLst>
        </c:ser>
        <c:ser>
          <c:idx val="6"/>
          <c:order val="6"/>
          <c:tx>
            <c:strRef>
              <c:f>'2030 Reduction Scenario_6'!$A$10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'2030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</c:strCache>
            </c:strRef>
          </c:cat>
          <c:val>
            <c:numRef>
              <c:f>'2030 Reduction Scenario_6'!$B$10:$G$10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74-4444-B560-EABD26022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9577024"/>
        <c:axId val="1199578800"/>
      </c:barChart>
      <c:catAx>
        <c:axId val="11995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578800"/>
        <c:crosses val="autoZero"/>
        <c:auto val="1"/>
        <c:lblAlgn val="ctr"/>
        <c:lblOffset val="100"/>
        <c:noMultiLvlLbl val="0"/>
      </c:catAx>
      <c:valAx>
        <c:axId val="119957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57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'2030 Reduction Scenario_6'!$A$4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('2030 Reduction Scenario_6'!$B$3,'2030 Reduction Scenario_6'!$F$3)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Scenario_6'!$B$4,'2030 Reduction Scenario_6'!$F$4)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5-4989-9B2A-7DD1DB0A1392}"/>
            </c:ext>
          </c:extLst>
        </c:ser>
        <c:ser>
          <c:idx val="1"/>
          <c:order val="1"/>
          <c:tx>
            <c:strRef>
              <c:f>'2030 Reduction Scenario_6'!$A$5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('2030 Reduction Scenario_6'!$B$3,'2030 Reduction Scenario_6'!$F$3)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Scenario_6'!$B$5,'2030 Reduction Scenario_6'!$F$5)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5-4989-9B2A-7DD1DB0A1392}"/>
            </c:ext>
          </c:extLst>
        </c:ser>
        <c:ser>
          <c:idx val="2"/>
          <c:order val="2"/>
          <c:tx>
            <c:strRef>
              <c:f>'2030 Reduction Scenario_6'!$A$6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('2030 Reduction Scenario_6'!$B$3,'2030 Reduction Scenario_6'!$F$3)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Scenario_6'!$B$6,'2030 Reduction Scenario_6'!$F$6)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B5-4989-9B2A-7DD1DB0A1392}"/>
            </c:ext>
          </c:extLst>
        </c:ser>
        <c:ser>
          <c:idx val="3"/>
          <c:order val="3"/>
          <c:tx>
            <c:strRef>
              <c:f>'2030 Reduction Scenario_6'!$A$7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('2030 Reduction Scenario_6'!$B$3,'2030 Reduction Scenario_6'!$F$3)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Scenario_6'!$B$7,'2030 Reduction Scenario_6'!$F$7)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B5-4989-9B2A-7DD1DB0A1392}"/>
            </c:ext>
          </c:extLst>
        </c:ser>
        <c:ser>
          <c:idx val="4"/>
          <c:order val="4"/>
          <c:tx>
            <c:strRef>
              <c:f>'2030 Reduction Scenario_6'!$A$8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('2030 Reduction Scenario_6'!$B$3,'2030 Reduction Scenario_6'!$F$3)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Scenario_6'!$B$8,'2030 Reduction Scenario_6'!$F$8)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B5-4989-9B2A-7DD1DB0A1392}"/>
            </c:ext>
          </c:extLst>
        </c:ser>
        <c:ser>
          <c:idx val="5"/>
          <c:order val="5"/>
          <c:tx>
            <c:strRef>
              <c:f>'2030 Reduction Scenario_6'!$A$9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('2030 Reduction Scenario_6'!$B$3,'2030 Reduction Scenario_6'!$F$3)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Scenario_6'!$B$9,'2030 Reduction Scenario_6'!$F$9)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B5-4989-9B2A-7DD1DB0A1392}"/>
            </c:ext>
          </c:extLst>
        </c:ser>
        <c:ser>
          <c:idx val="6"/>
          <c:order val="6"/>
          <c:tx>
            <c:strRef>
              <c:f>'2030 Reduction Scenario_6'!$A$10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('2030 Reduction Scenario_6'!$B$3,'2030 Reduction Scenario_6'!$F$3)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Scenario_6'!$B$10,'2030 Reduction Scenario_6'!$F$10)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B5-4989-9B2A-7DD1DB0A1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781568"/>
        <c:axId val="1200783888"/>
      </c:areaChart>
      <c:catAx>
        <c:axId val="12007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783888"/>
        <c:crosses val="autoZero"/>
        <c:auto val="1"/>
        <c:lblAlgn val="ctr"/>
        <c:lblOffset val="100"/>
        <c:noMultiLvlLbl val="0"/>
      </c:catAx>
      <c:valAx>
        <c:axId val="120078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781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</a:t>
            </a:r>
            <a:r>
              <a:rPr lang="en-US" baseline="0"/>
              <a:t> County 2005 GHG Inventory Sector Shares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79280531110083"/>
          <c:y val="0.13085035214925314"/>
          <c:w val="0.47554465451176892"/>
          <c:h val="0.70390646749631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23-4B00-9E5E-27DF209053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23-4B00-9E5E-27DF209053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23-4B00-9E5E-27DF209053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23-4B00-9E5E-27DF209053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23-4B00-9E5E-27DF209053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23-4B00-9E5E-27DF209053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F23-4B00-9E5E-27DF209053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 Chart'!$A$4:$A$10</c:f>
              <c:strCache>
                <c:ptCount val="7"/>
                <c:pt idx="0">
                  <c:v>Residential Energy</c:v>
                </c:pt>
                <c:pt idx="1">
                  <c:v>Commercial Energy</c:v>
                </c:pt>
                <c:pt idx="2">
                  <c:v>Transport</c:v>
                </c:pt>
                <c:pt idx="3">
                  <c:v>Water Treatment</c:v>
                </c:pt>
                <c:pt idx="4">
                  <c:v>Agriculture</c:v>
                </c:pt>
                <c:pt idx="5">
                  <c:v>Waste</c:v>
                </c:pt>
                <c:pt idx="6">
                  <c:v>Process &amp; Fugitive Emissions</c:v>
                </c:pt>
              </c:strCache>
            </c:strRef>
          </c:cat>
          <c:val>
            <c:numRef>
              <c:f>'Sector Chart'!$B$4:$B$10</c:f>
              <c:numCache>
                <c:formatCode>_(* #,##0_);_(* \(#,##0\);_(* "-"??_);_(@_)</c:formatCode>
                <c:ptCount val="7"/>
                <c:pt idx="0">
                  <c:v>3632263.2529285001</c:v>
                </c:pt>
                <c:pt idx="1">
                  <c:v>4428781.2476285491</c:v>
                </c:pt>
                <c:pt idx="2">
                  <c:v>4798776.2352190884</c:v>
                </c:pt>
                <c:pt idx="3">
                  <c:v>5797.53</c:v>
                </c:pt>
                <c:pt idx="4">
                  <c:v>7767.6945601230991</c:v>
                </c:pt>
                <c:pt idx="5">
                  <c:v>345460</c:v>
                </c:pt>
                <c:pt idx="6">
                  <c:v>415652.67130882398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F23-4B00-9E5E-27DF2090533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543-4B0D-94AA-50398BB1FA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543-4B0D-94AA-50398BB1FA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543-4B0D-94AA-50398BB1FA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543-4B0D-94AA-50398BB1FA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543-4B0D-94AA-50398BB1FA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543-4B0D-94AA-50398BB1FA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543-4B0D-94AA-50398BB1FA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 Chart'!$A$4:$A$10</c:f>
              <c:strCache>
                <c:ptCount val="7"/>
                <c:pt idx="0">
                  <c:v>Residential Energy</c:v>
                </c:pt>
                <c:pt idx="1">
                  <c:v>Commercial Energy</c:v>
                </c:pt>
                <c:pt idx="2">
                  <c:v>Transport</c:v>
                </c:pt>
                <c:pt idx="3">
                  <c:v>Water Treatment</c:v>
                </c:pt>
                <c:pt idx="4">
                  <c:v>Agriculture</c:v>
                </c:pt>
                <c:pt idx="5">
                  <c:v>Waste</c:v>
                </c:pt>
                <c:pt idx="6">
                  <c:v>Process &amp; Fugitive Emissions</c:v>
                </c:pt>
              </c:strCache>
            </c:strRef>
          </c:cat>
          <c:val>
            <c:numRef>
              <c:f>'Sector Chart'!$C$4:$C$10</c:f>
              <c:numCache>
                <c:formatCode>0%</c:formatCode>
                <c:ptCount val="7"/>
                <c:pt idx="0">
                  <c:v>0.26640240694279532</c:v>
                </c:pt>
                <c:pt idx="1">
                  <c:v>0.32482171638856877</c:v>
                </c:pt>
                <c:pt idx="2">
                  <c:v>0.35195839354747777</c:v>
                </c:pt>
                <c:pt idx="3" formatCode="0.00%">
                  <c:v>4.252103547499856E-4</c:v>
                </c:pt>
                <c:pt idx="4" formatCode="0.00%">
                  <c:v>5.6970885178679132E-4</c:v>
                </c:pt>
                <c:pt idx="5">
                  <c:v>2.5337198626299479E-2</c:v>
                </c:pt>
                <c:pt idx="6">
                  <c:v>3.0485365288321787E-2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F23-4B00-9E5E-27DF2090533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39572192513369E-2"/>
          <c:y val="0.91580474934036959"/>
          <c:w val="0.9"/>
          <c:h val="4.4525377599567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'2030 Reduction Scenario_7'!$A$4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'2030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  <c:pt idx="6">
                  <c:v>2050 Scenario 5</c:v>
                </c:pt>
              </c:strCache>
            </c:strRef>
          </c:cat>
          <c:val>
            <c:numRef>
              <c:f>'2030 Reduction Scenario_7'!$B$4:$H$4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4-4444-B560-EABD26022B41}"/>
            </c:ext>
          </c:extLst>
        </c:ser>
        <c:ser>
          <c:idx val="1"/>
          <c:order val="1"/>
          <c:tx>
            <c:strRef>
              <c:f>'2030 Reduction Scenario_7'!$A$5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'2030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  <c:pt idx="6">
                  <c:v>2050 Scenario 5</c:v>
                </c:pt>
              </c:strCache>
            </c:strRef>
          </c:cat>
          <c:val>
            <c:numRef>
              <c:f>'2030 Reduction Scenario_7'!$B$5:$H$5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4-4444-B560-EABD26022B41}"/>
            </c:ext>
          </c:extLst>
        </c:ser>
        <c:ser>
          <c:idx val="2"/>
          <c:order val="2"/>
          <c:tx>
            <c:strRef>
              <c:f>'2030 Reduction Scenario_7'!$A$6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'2030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  <c:pt idx="6">
                  <c:v>2050 Scenario 5</c:v>
                </c:pt>
              </c:strCache>
            </c:strRef>
          </c:cat>
          <c:val>
            <c:numRef>
              <c:f>'2030 Reduction Scenario_7'!$B$6:$H$6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4-4444-B560-EABD26022B41}"/>
            </c:ext>
          </c:extLst>
        </c:ser>
        <c:ser>
          <c:idx val="3"/>
          <c:order val="3"/>
          <c:tx>
            <c:strRef>
              <c:f>'2030 Reduction Scenario_7'!$A$7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'2030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  <c:pt idx="6">
                  <c:v>2050 Scenario 5</c:v>
                </c:pt>
              </c:strCache>
            </c:strRef>
          </c:cat>
          <c:val>
            <c:numRef>
              <c:f>'2030 Reduction Scenario_7'!$B$7:$H$7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74-4444-B560-EABD26022B41}"/>
            </c:ext>
          </c:extLst>
        </c:ser>
        <c:ser>
          <c:idx val="4"/>
          <c:order val="4"/>
          <c:tx>
            <c:strRef>
              <c:f>'2030 Reduction Scenario_7'!$A$8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'2030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  <c:pt idx="6">
                  <c:v>2050 Scenario 5</c:v>
                </c:pt>
              </c:strCache>
            </c:strRef>
          </c:cat>
          <c:val>
            <c:numRef>
              <c:f>'2030 Reduction Scenario_7'!$B$8:$H$8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74-4444-B560-EABD26022B41}"/>
            </c:ext>
          </c:extLst>
        </c:ser>
        <c:ser>
          <c:idx val="5"/>
          <c:order val="5"/>
          <c:tx>
            <c:strRef>
              <c:f>'2030 Reduction Scenario_7'!$A$9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'2030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  <c:pt idx="6">
                  <c:v>2050 Scenario 5</c:v>
                </c:pt>
              </c:strCache>
            </c:strRef>
          </c:cat>
          <c:val>
            <c:numRef>
              <c:f>'2030 Reduction Scenario_7'!$B$9:$H$9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74-4444-B560-EABD26022B41}"/>
            </c:ext>
          </c:extLst>
        </c:ser>
        <c:ser>
          <c:idx val="6"/>
          <c:order val="6"/>
          <c:tx>
            <c:strRef>
              <c:f>'2030 Reduction Scenario_7'!$A$10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'2030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2030 Scenario - Energy Improvement</c:v>
                </c:pt>
                <c:pt idx="3">
                  <c:v>2030 Scenario - Low Carbon Transportation</c:v>
                </c:pt>
                <c:pt idx="4">
                  <c:v>2030 Scenario Combined Energy/Transport</c:v>
                </c:pt>
                <c:pt idx="5">
                  <c:v>2030 Scenario - Aggressive</c:v>
                </c:pt>
                <c:pt idx="6">
                  <c:v>2050 Scenario 5</c:v>
                </c:pt>
              </c:strCache>
            </c:strRef>
          </c:cat>
          <c:val>
            <c:numRef>
              <c:f>'2030 Reduction Scenario_7'!$B$10:$H$10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74-4444-B560-EABD26022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0739776"/>
        <c:axId val="1200742096"/>
      </c:barChart>
      <c:catAx>
        <c:axId val="12007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742096"/>
        <c:crosses val="autoZero"/>
        <c:auto val="1"/>
        <c:lblAlgn val="ctr"/>
        <c:lblOffset val="100"/>
        <c:noMultiLvlLbl val="0"/>
      </c:catAx>
      <c:valAx>
        <c:axId val="120074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73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'2030 Reduction Scenario_7'!$A$4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('2030 Reduction Scenario_7'!$B$3,'2030 Reduction Scenario_7'!$F$3)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Scenario_7'!$B$4,'2030 Reduction Scenario_7'!$F$4)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5-4989-9B2A-7DD1DB0A1392}"/>
            </c:ext>
          </c:extLst>
        </c:ser>
        <c:ser>
          <c:idx val="1"/>
          <c:order val="1"/>
          <c:tx>
            <c:strRef>
              <c:f>'2030 Reduction Scenario_7'!$A$5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('2030 Reduction Scenario_7'!$B$3,'2030 Reduction Scenario_7'!$F$3)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Scenario_7'!$B$5,'2030 Reduction Scenario_7'!$F$5)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5-4989-9B2A-7DD1DB0A1392}"/>
            </c:ext>
          </c:extLst>
        </c:ser>
        <c:ser>
          <c:idx val="2"/>
          <c:order val="2"/>
          <c:tx>
            <c:strRef>
              <c:f>'2030 Reduction Scenario_7'!$A$6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('2030 Reduction Scenario_7'!$B$3,'2030 Reduction Scenario_7'!$F$3)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Scenario_7'!$B$6,'2030 Reduction Scenario_7'!$F$6)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B5-4989-9B2A-7DD1DB0A1392}"/>
            </c:ext>
          </c:extLst>
        </c:ser>
        <c:ser>
          <c:idx val="3"/>
          <c:order val="3"/>
          <c:tx>
            <c:strRef>
              <c:f>'2030 Reduction Scenario_7'!$A$7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('2030 Reduction Scenario_7'!$B$3,'2030 Reduction Scenario_7'!$F$3)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Scenario_7'!$B$7,'2030 Reduction Scenario_7'!$F$7)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B5-4989-9B2A-7DD1DB0A1392}"/>
            </c:ext>
          </c:extLst>
        </c:ser>
        <c:ser>
          <c:idx val="4"/>
          <c:order val="4"/>
          <c:tx>
            <c:strRef>
              <c:f>'2030 Reduction Scenario_7'!$A$8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('2030 Reduction Scenario_7'!$B$3,'2030 Reduction Scenario_7'!$F$3)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Scenario_7'!$B$8,'2030 Reduction Scenario_7'!$F$8)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B5-4989-9B2A-7DD1DB0A1392}"/>
            </c:ext>
          </c:extLst>
        </c:ser>
        <c:ser>
          <c:idx val="5"/>
          <c:order val="5"/>
          <c:tx>
            <c:strRef>
              <c:f>'2030 Reduction Scenario_7'!$A$9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('2030 Reduction Scenario_7'!$B$3,'2030 Reduction Scenario_7'!$F$3)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Scenario_7'!$B$9,'2030 Reduction Scenario_7'!$F$9)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B5-4989-9B2A-7DD1DB0A1392}"/>
            </c:ext>
          </c:extLst>
        </c:ser>
        <c:ser>
          <c:idx val="6"/>
          <c:order val="6"/>
          <c:tx>
            <c:strRef>
              <c:f>'2030 Reduction Scenario_7'!$A$10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('2030 Reduction Scenario_7'!$B$3,'2030 Reduction Scenario_7'!$F$3)</c:f>
              <c:strCache>
                <c:ptCount val="2"/>
                <c:pt idx="0">
                  <c:v>2018 Base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('2030 Reduction Scenario_7'!$B$10,'2030 Reduction Scenario_7'!$F$10)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B5-4989-9B2A-7DD1DB0A1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039056"/>
        <c:axId val="1201132400"/>
      </c:areaChart>
      <c:catAx>
        <c:axId val="106603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132400"/>
        <c:crosses val="autoZero"/>
        <c:auto val="1"/>
        <c:lblAlgn val="ctr"/>
        <c:lblOffset val="100"/>
        <c:noMultiLvlLbl val="0"/>
      </c:catAx>
      <c:valAx>
        <c:axId val="120113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03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'2050 Reduction Scenario_6'!$A$4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'2050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</c:strCache>
            </c:strRef>
          </c:cat>
          <c:val>
            <c:numRef>
              <c:f>'2050 Reduction Scenario_6'!$B$4:$G$4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4-4444-B560-EABD26022B41}"/>
            </c:ext>
          </c:extLst>
        </c:ser>
        <c:ser>
          <c:idx val="1"/>
          <c:order val="1"/>
          <c:tx>
            <c:strRef>
              <c:f>'2050 Reduction Scenario_6'!$A$5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'2050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</c:strCache>
            </c:strRef>
          </c:cat>
          <c:val>
            <c:numRef>
              <c:f>'2050 Reduction Scenario_6'!$B$5:$G$5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4-4444-B560-EABD26022B41}"/>
            </c:ext>
          </c:extLst>
        </c:ser>
        <c:ser>
          <c:idx val="2"/>
          <c:order val="2"/>
          <c:tx>
            <c:strRef>
              <c:f>'2050 Reduction Scenario_6'!$A$6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'2050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</c:strCache>
            </c:strRef>
          </c:cat>
          <c:val>
            <c:numRef>
              <c:f>'2050 Reduction Scenario_6'!$B$6:$G$6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4-4444-B560-EABD26022B41}"/>
            </c:ext>
          </c:extLst>
        </c:ser>
        <c:ser>
          <c:idx val="3"/>
          <c:order val="3"/>
          <c:tx>
            <c:strRef>
              <c:f>'2050 Reduction Scenario_6'!$A$7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'2050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</c:strCache>
            </c:strRef>
          </c:cat>
          <c:val>
            <c:numRef>
              <c:f>'2050 Reduction Scenario_6'!$B$7:$G$7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74-4444-B560-EABD26022B41}"/>
            </c:ext>
          </c:extLst>
        </c:ser>
        <c:ser>
          <c:idx val="4"/>
          <c:order val="4"/>
          <c:tx>
            <c:strRef>
              <c:f>'2050 Reduction Scenario_6'!$A$8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'2050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</c:strCache>
            </c:strRef>
          </c:cat>
          <c:val>
            <c:numRef>
              <c:f>'2050 Reduction Scenario_6'!$B$8:$G$8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74-4444-B560-EABD26022B41}"/>
            </c:ext>
          </c:extLst>
        </c:ser>
        <c:ser>
          <c:idx val="5"/>
          <c:order val="5"/>
          <c:tx>
            <c:strRef>
              <c:f>'2050 Reduction Scenario_6'!$A$9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'2050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</c:strCache>
            </c:strRef>
          </c:cat>
          <c:val>
            <c:numRef>
              <c:f>'2050 Reduction Scenario_6'!$B$9:$G$9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74-4444-B560-EABD26022B41}"/>
            </c:ext>
          </c:extLst>
        </c:ser>
        <c:ser>
          <c:idx val="6"/>
          <c:order val="6"/>
          <c:tx>
            <c:strRef>
              <c:f>'2050 Reduction Scenario_6'!$A$10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'2050 Reduction Scenario_6'!$B$3:$G$3</c:f>
              <c:strCache>
                <c:ptCount val="6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</c:strCache>
            </c:strRef>
          </c:cat>
          <c:val>
            <c:numRef>
              <c:f>'2050 Reduction Scenario_6'!$B$10:$G$10</c:f>
              <c:numCache>
                <c:formatCode>_(* #,##0_);_(* \(#,##0\);_(* "-"??_);_(@_)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74-4444-B560-EABD26022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9608176"/>
        <c:axId val="1199610496"/>
      </c:barChart>
      <c:catAx>
        <c:axId val="119960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610496"/>
        <c:crosses val="autoZero"/>
        <c:auto val="1"/>
        <c:lblAlgn val="ctr"/>
        <c:lblOffset val="100"/>
        <c:noMultiLvlLbl val="0"/>
      </c:catAx>
      <c:valAx>
        <c:axId val="11996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60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'2050 Reduction Scenario_6'!$A$4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('2050 Reduction Scenario_6'!$B$3,'2050 Reduction Scenario_6'!$F$3)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Scenario_6'!$B$4,'2050 Reduction Scenario_6'!$F$4)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5-4989-9B2A-7DD1DB0A1392}"/>
            </c:ext>
          </c:extLst>
        </c:ser>
        <c:ser>
          <c:idx val="1"/>
          <c:order val="1"/>
          <c:tx>
            <c:strRef>
              <c:f>'2050 Reduction Scenario_6'!$A$5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('2050 Reduction Scenario_6'!$B$3,'2050 Reduction Scenario_6'!$F$3)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Scenario_6'!$B$5,'2050 Reduction Scenario_6'!$F$5)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5-4989-9B2A-7DD1DB0A1392}"/>
            </c:ext>
          </c:extLst>
        </c:ser>
        <c:ser>
          <c:idx val="2"/>
          <c:order val="2"/>
          <c:tx>
            <c:strRef>
              <c:f>'2050 Reduction Scenario_6'!$A$6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('2050 Reduction Scenario_6'!$B$3,'2050 Reduction Scenario_6'!$F$3)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Scenario_6'!$B$6,'2050 Reduction Scenario_6'!$F$6)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B5-4989-9B2A-7DD1DB0A1392}"/>
            </c:ext>
          </c:extLst>
        </c:ser>
        <c:ser>
          <c:idx val="3"/>
          <c:order val="3"/>
          <c:tx>
            <c:strRef>
              <c:f>'2050 Reduction Scenario_6'!$A$7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('2050 Reduction Scenario_6'!$B$3,'2050 Reduction Scenario_6'!$F$3)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Scenario_6'!$B$7,'2050 Reduction Scenario_6'!$F$7)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B5-4989-9B2A-7DD1DB0A1392}"/>
            </c:ext>
          </c:extLst>
        </c:ser>
        <c:ser>
          <c:idx val="4"/>
          <c:order val="4"/>
          <c:tx>
            <c:strRef>
              <c:f>'2050 Reduction Scenario_6'!$A$8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('2050 Reduction Scenario_6'!$B$3,'2050 Reduction Scenario_6'!$F$3)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Scenario_6'!$B$8,'2050 Reduction Scenario_6'!$F$8)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B5-4989-9B2A-7DD1DB0A1392}"/>
            </c:ext>
          </c:extLst>
        </c:ser>
        <c:ser>
          <c:idx val="5"/>
          <c:order val="5"/>
          <c:tx>
            <c:strRef>
              <c:f>'2050 Reduction Scenario_6'!$A$9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('2050 Reduction Scenario_6'!$B$3,'2050 Reduction Scenario_6'!$F$3)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Scenario_6'!$B$9,'2050 Reduction Scenario_6'!$F$9)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B5-4989-9B2A-7DD1DB0A1392}"/>
            </c:ext>
          </c:extLst>
        </c:ser>
        <c:ser>
          <c:idx val="6"/>
          <c:order val="6"/>
          <c:tx>
            <c:strRef>
              <c:f>'2050 Reduction Scenario_6'!$A$10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('2050 Reduction Scenario_6'!$B$3,'2050 Reduction Scenario_6'!$F$3)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Scenario_6'!$B$10,'2050 Reduction Scenario_6'!$F$10)</c:f>
              <c:numCache>
                <c:formatCode>_(* #,##0_);_(* \(#,##0\);_(*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B5-4989-9B2A-7DD1DB0A1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674080"/>
        <c:axId val="1199676128"/>
      </c:areaChart>
      <c:catAx>
        <c:axId val="11996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676128"/>
        <c:crosses val="autoZero"/>
        <c:auto val="1"/>
        <c:lblAlgn val="ctr"/>
        <c:lblOffset val="100"/>
        <c:noMultiLvlLbl val="0"/>
      </c:catAx>
      <c:valAx>
        <c:axId val="119967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674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'2050 Reduction Scenario_7'!$A$4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'2050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  <c:pt idx="6">
                  <c:v>2050 Scenario 5</c:v>
                </c:pt>
              </c:strCache>
            </c:strRef>
          </c:cat>
          <c:val>
            <c:numRef>
              <c:f>'2050 Reduction Scenario_7'!$B$4:$H$4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1D74-4444-B560-EABD26022B41}"/>
            </c:ext>
          </c:extLst>
        </c:ser>
        <c:ser>
          <c:idx val="1"/>
          <c:order val="1"/>
          <c:tx>
            <c:strRef>
              <c:f>'2050 Reduction Scenario_7'!$A$5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'2050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  <c:pt idx="6">
                  <c:v>2050 Scenario 5</c:v>
                </c:pt>
              </c:strCache>
            </c:strRef>
          </c:cat>
          <c:val>
            <c:numRef>
              <c:f>'2050 Reduction Scenario_7'!$B$5:$H$5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1D74-4444-B560-EABD26022B41}"/>
            </c:ext>
          </c:extLst>
        </c:ser>
        <c:ser>
          <c:idx val="2"/>
          <c:order val="2"/>
          <c:tx>
            <c:strRef>
              <c:f>'2050 Reduction Scenario_7'!$A$6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'2050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  <c:pt idx="6">
                  <c:v>2050 Scenario 5</c:v>
                </c:pt>
              </c:strCache>
            </c:strRef>
          </c:cat>
          <c:val>
            <c:numRef>
              <c:f>'2050 Reduction Scenario_7'!$B$6:$H$6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1D74-4444-B560-EABD26022B41}"/>
            </c:ext>
          </c:extLst>
        </c:ser>
        <c:ser>
          <c:idx val="3"/>
          <c:order val="3"/>
          <c:tx>
            <c:strRef>
              <c:f>'2050 Reduction Scenario_7'!$A$7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'2050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  <c:pt idx="6">
                  <c:v>2050 Scenario 5</c:v>
                </c:pt>
              </c:strCache>
            </c:strRef>
          </c:cat>
          <c:val>
            <c:numRef>
              <c:f>'2050 Reduction Scenario_7'!$B$7:$H$7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1D74-4444-B560-EABD26022B41}"/>
            </c:ext>
          </c:extLst>
        </c:ser>
        <c:ser>
          <c:idx val="4"/>
          <c:order val="4"/>
          <c:tx>
            <c:strRef>
              <c:f>'2050 Reduction Scenario_7'!$A$8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'2050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  <c:pt idx="6">
                  <c:v>2050 Scenario 5</c:v>
                </c:pt>
              </c:strCache>
            </c:strRef>
          </c:cat>
          <c:val>
            <c:numRef>
              <c:f>'2050 Reduction Scenario_7'!$B$8:$H$8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1D74-4444-B560-EABD26022B41}"/>
            </c:ext>
          </c:extLst>
        </c:ser>
        <c:ser>
          <c:idx val="5"/>
          <c:order val="5"/>
          <c:tx>
            <c:strRef>
              <c:f>'2050 Reduction Scenario_7'!$A$9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'2050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  <c:pt idx="6">
                  <c:v>2050 Scenario 5</c:v>
                </c:pt>
              </c:strCache>
            </c:strRef>
          </c:cat>
          <c:val>
            <c:numRef>
              <c:f>'2050 Reduction Scenario_7'!$B$9:$H$9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1D74-4444-B560-EABD26022B41}"/>
            </c:ext>
          </c:extLst>
        </c:ser>
        <c:ser>
          <c:idx val="6"/>
          <c:order val="6"/>
          <c:tx>
            <c:strRef>
              <c:f>'2050 Reduction Scenario_7'!$A$10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'2050 Reduction Scenario_7'!$B$3:$H$3</c:f>
              <c:strCache>
                <c:ptCount val="7"/>
                <c:pt idx="0">
                  <c:v>2018 Base Year</c:v>
                </c:pt>
                <c:pt idx="1">
                  <c:v>2030 BAU</c:v>
                </c:pt>
                <c:pt idx="2">
                  <c:v>2050 Scenario - Energy Improvement</c:v>
                </c:pt>
                <c:pt idx="3">
                  <c:v>2050 Scenario - Low Carbon Transportation</c:v>
                </c:pt>
                <c:pt idx="4">
                  <c:v>2050 Scenario Combined Energy/Transport</c:v>
                </c:pt>
                <c:pt idx="5">
                  <c:v>2050 Scenario 4</c:v>
                </c:pt>
                <c:pt idx="6">
                  <c:v>2050 Scenario 5</c:v>
                </c:pt>
              </c:strCache>
            </c:strRef>
          </c:cat>
          <c:val>
            <c:numRef>
              <c:f>'2050 Reduction Scenario_7'!$B$10:$H$10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1D74-4444-B560-EABD26022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772816"/>
        <c:axId val="1176775136"/>
      </c:barChart>
      <c:catAx>
        <c:axId val="11767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775136"/>
        <c:crosses val="autoZero"/>
        <c:auto val="1"/>
        <c:lblAlgn val="ctr"/>
        <c:lblOffset val="100"/>
        <c:noMultiLvlLbl val="0"/>
      </c:catAx>
      <c:valAx>
        <c:axId val="11767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77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'2050 Reduction Scenario_7'!$A$4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('2050 Reduction Scenario_7'!$B$3,'2050 Reduction Scenario_7'!$F$3)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Scenario_7'!$B$4,'2050 Reduction Scenario_7'!$F$4)</c:f>
              <c:numCache>
                <c:formatCode>_(* #,##0_);_(* \(#,##0\);_(*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ABB5-4989-9B2A-7DD1DB0A1392}"/>
            </c:ext>
          </c:extLst>
        </c:ser>
        <c:ser>
          <c:idx val="1"/>
          <c:order val="1"/>
          <c:tx>
            <c:strRef>
              <c:f>'2050 Reduction Scenario_7'!$A$5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('2050 Reduction Scenario_7'!$B$3,'2050 Reduction Scenario_7'!$F$3)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Scenario_7'!$B$5,'2050 Reduction Scenario_7'!$F$5)</c:f>
              <c:numCache>
                <c:formatCode>_(* #,##0_);_(* \(#,##0\);_(*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ABB5-4989-9B2A-7DD1DB0A1392}"/>
            </c:ext>
          </c:extLst>
        </c:ser>
        <c:ser>
          <c:idx val="2"/>
          <c:order val="2"/>
          <c:tx>
            <c:strRef>
              <c:f>'2050 Reduction Scenario_7'!$A$6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('2050 Reduction Scenario_7'!$B$3,'2050 Reduction Scenario_7'!$F$3)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Scenario_7'!$B$6,'2050 Reduction Scenario_7'!$F$6)</c:f>
              <c:numCache>
                <c:formatCode>_(* #,##0_);_(* \(#,##0\);_(*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ABB5-4989-9B2A-7DD1DB0A1392}"/>
            </c:ext>
          </c:extLst>
        </c:ser>
        <c:ser>
          <c:idx val="3"/>
          <c:order val="3"/>
          <c:tx>
            <c:strRef>
              <c:f>'2050 Reduction Scenario_7'!$A$7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('2050 Reduction Scenario_7'!$B$3,'2050 Reduction Scenario_7'!$F$3)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Scenario_7'!$B$7,'2050 Reduction Scenario_7'!$F$7)</c:f>
              <c:numCache>
                <c:formatCode>_(* #,##0_);_(* \(#,##0\);_(*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ABB5-4989-9B2A-7DD1DB0A1392}"/>
            </c:ext>
          </c:extLst>
        </c:ser>
        <c:ser>
          <c:idx val="4"/>
          <c:order val="4"/>
          <c:tx>
            <c:strRef>
              <c:f>'2050 Reduction Scenario_7'!$A$8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('2050 Reduction Scenario_7'!$B$3,'2050 Reduction Scenario_7'!$F$3)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Scenario_7'!$B$8,'2050 Reduction Scenario_7'!$F$8)</c:f>
              <c:numCache>
                <c:formatCode>_(* #,##0_);_(* \(#,##0\);_(*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ABB5-4989-9B2A-7DD1DB0A1392}"/>
            </c:ext>
          </c:extLst>
        </c:ser>
        <c:ser>
          <c:idx val="5"/>
          <c:order val="5"/>
          <c:tx>
            <c:strRef>
              <c:f>'2050 Reduction Scenario_7'!$A$9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('2050 Reduction Scenario_7'!$B$3,'2050 Reduction Scenario_7'!$F$3)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Scenario_7'!$B$9,'2050 Reduction Scenario_7'!$F$9)</c:f>
              <c:numCache>
                <c:formatCode>_(* #,##0_);_(* \(#,##0\);_(*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ABB5-4989-9B2A-7DD1DB0A1392}"/>
            </c:ext>
          </c:extLst>
        </c:ser>
        <c:ser>
          <c:idx val="6"/>
          <c:order val="6"/>
          <c:tx>
            <c:strRef>
              <c:f>'2050 Reduction Scenario_7'!$A$10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('2050 Reduction Scenario_7'!$B$3,'2050 Reduction Scenario_7'!$F$3)</c:f>
              <c:strCache>
                <c:ptCount val="2"/>
                <c:pt idx="0">
                  <c:v>2018 Base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('2050 Reduction Scenario_7'!$B$10,'2050 Reduction Scenario_7'!$F$10)</c:f>
              <c:numCache>
                <c:formatCode>_(* #,##0_);_(* \(#,##0\);_(*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ABB5-4989-9B2A-7DD1DB0A1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135424"/>
        <c:axId val="1200137744"/>
      </c:areaChart>
      <c:catAx>
        <c:axId val="12001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137744"/>
        <c:crosses val="autoZero"/>
        <c:auto val="1"/>
        <c:lblAlgn val="ctr"/>
        <c:lblOffset val="100"/>
        <c:noMultiLvlLbl val="0"/>
      </c:catAx>
      <c:valAx>
        <c:axId val="120013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13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</a:t>
            </a:r>
            <a:r>
              <a:rPr lang="en-US" baseline="0"/>
              <a:t> County GHG Emissions 2015-2018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'2015-2018'!$F$3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'2015-2018'!$E$4:$E$7</c:f>
              <c:strCache>
                <c:ptCount val="4"/>
                <c:pt idx="0">
                  <c:v>Residential Energy</c:v>
                </c:pt>
                <c:pt idx="1">
                  <c:v>Commercial Energy</c:v>
                </c:pt>
                <c:pt idx="2">
                  <c:v>Transport</c:v>
                </c:pt>
                <c:pt idx="3">
                  <c:v>All Others</c:v>
                </c:pt>
              </c:strCache>
            </c:strRef>
          </c:cat>
          <c:val>
            <c:numRef>
              <c:f>'2015-2018'!$F$4:$F$7</c:f>
              <c:numCache>
                <c:formatCode>_(* #,##0_);_(* \(#,##0\);_(* "-"??_);_(@_)</c:formatCode>
                <c:ptCount val="4"/>
                <c:pt idx="0">
                  <c:v>2943212.9481006633</c:v>
                </c:pt>
                <c:pt idx="1">
                  <c:v>3442575.1071655327</c:v>
                </c:pt>
                <c:pt idx="2">
                  <c:v>5217506.8823147947</c:v>
                </c:pt>
                <c:pt idx="3">
                  <c:v>848188.13049863966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8-4A05-8A10-ABDAC100D5FC}"/>
            </c:ext>
          </c:extLst>
        </c:ser>
        <c:ser>
          <c:idx val="1"/>
          <c:order val="1"/>
          <c:tx>
            <c:strRef>
              <c:f>'2015-2018'!$G$3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'2015-2018'!$E$4:$E$7</c:f>
              <c:strCache>
                <c:ptCount val="4"/>
                <c:pt idx="0">
                  <c:v>Residential Energy</c:v>
                </c:pt>
                <c:pt idx="1">
                  <c:v>Commercial Energy</c:v>
                </c:pt>
                <c:pt idx="2">
                  <c:v>Transport</c:v>
                </c:pt>
                <c:pt idx="3">
                  <c:v>All Others</c:v>
                </c:pt>
              </c:strCache>
            </c:strRef>
          </c:cat>
          <c:val>
            <c:numRef>
              <c:f>'2015-2018'!$G$4:$G$7</c:f>
              <c:numCache>
                <c:formatCode>_(* #,##0_);_(* \(#,##0\);_(* "-"??_);_(@_)</c:formatCode>
                <c:ptCount val="4"/>
                <c:pt idx="0">
                  <c:v>2925645</c:v>
                </c:pt>
                <c:pt idx="1">
                  <c:v>3276265</c:v>
                </c:pt>
                <c:pt idx="2">
                  <c:v>5152683</c:v>
                </c:pt>
                <c:pt idx="3">
                  <c:v>859079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8-4A05-8A10-ABDAC100D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993472"/>
        <c:axId val="1176995792"/>
      </c:barChart>
      <c:catAx>
        <c:axId val="11769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995792"/>
        <c:crosses val="autoZero"/>
        <c:auto val="1"/>
        <c:lblAlgn val="ctr"/>
        <c:lblOffset val="100"/>
        <c:noMultiLvlLbl val="0"/>
      </c:catAx>
      <c:valAx>
        <c:axId val="117699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99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 2030 Reduction Scenario-Low'!$A$4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 2030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Low</c:v>
                </c:pt>
                <c:pt idx="4">
                  <c:v>2030 Scenario - Low Carbon Transportation Modest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'A 2030 Reduction Scenario-Low'!$B$4:$G$4</c:f>
              <c:numCache>
                <c:formatCode>_(* #,##0_);_(* \(#,##0\);_(* "-"??_);_(@_)</c:formatCode>
                <c:ptCount val="6"/>
                <c:pt idx="0">
                  <c:v>3632263.2529285001</c:v>
                </c:pt>
                <c:pt idx="1">
                  <c:v>2925645</c:v>
                </c:pt>
                <c:pt idx="2">
                  <c:v>3182869.4755261298</c:v>
                </c:pt>
                <c:pt idx="3">
                  <c:v>2416582.77</c:v>
                </c:pt>
                <c:pt idx="4">
                  <c:v>3071927.25</c:v>
                </c:pt>
                <c:pt idx="5">
                  <c:v>2416582.77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4-4444-B560-EABD26022B41}"/>
            </c:ext>
          </c:extLst>
        </c:ser>
        <c:ser>
          <c:idx val="1"/>
          <c:order val="1"/>
          <c:tx>
            <c:strRef>
              <c:f>'A 2030 Reduction Scenario-Low'!$A$5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 2030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Low</c:v>
                </c:pt>
                <c:pt idx="4">
                  <c:v>2030 Scenario - Low Carbon Transportation Modest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'A 2030 Reduction Scenario-Low'!$B$5:$G$5</c:f>
              <c:numCache>
                <c:formatCode>_(* #,##0_);_(* \(#,##0\);_(* "-"??_);_(@_)</c:formatCode>
                <c:ptCount val="6"/>
                <c:pt idx="0">
                  <c:v>4428781.2476285491</c:v>
                </c:pt>
                <c:pt idx="1">
                  <c:v>3276265</c:v>
                </c:pt>
                <c:pt idx="2">
                  <c:v>3615946.0195554602</c:v>
                </c:pt>
                <c:pt idx="3">
                  <c:v>2470303.81</c:v>
                </c:pt>
                <c:pt idx="4">
                  <c:v>3440078.25</c:v>
                </c:pt>
                <c:pt idx="5">
                  <c:v>2470303.81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4-4444-B560-EABD26022B41}"/>
            </c:ext>
          </c:extLst>
        </c:ser>
        <c:ser>
          <c:idx val="2"/>
          <c:order val="2"/>
          <c:tx>
            <c:strRef>
              <c:f>'A 2030 Reduction Scenario-Low'!$A$6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 2030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Low</c:v>
                </c:pt>
                <c:pt idx="4">
                  <c:v>2030 Scenario - Low Carbon Transportation Modest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'A 2030 Reduction Scenario-Low'!$B$6:$G$6</c:f>
              <c:numCache>
                <c:formatCode>_(* #,##0_);_(* \(#,##0\);_(* "-"??_);_(@_)</c:formatCode>
                <c:ptCount val="6"/>
                <c:pt idx="0">
                  <c:v>4798776.2352190884</c:v>
                </c:pt>
                <c:pt idx="1">
                  <c:v>5152683</c:v>
                </c:pt>
                <c:pt idx="2">
                  <c:v>4740468.3600000003</c:v>
                </c:pt>
                <c:pt idx="3">
                  <c:v>4740468.3600000003</c:v>
                </c:pt>
                <c:pt idx="4">
                  <c:v>4545903.0499200001</c:v>
                </c:pt>
                <c:pt idx="5">
                  <c:v>4545903.0499200001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4-4444-B560-EABD26022B41}"/>
            </c:ext>
          </c:extLst>
        </c:ser>
        <c:ser>
          <c:idx val="3"/>
          <c:order val="3"/>
          <c:tx>
            <c:strRef>
              <c:f>'A 2030 Reduction Scenario-Low'!$A$7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 2030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Low</c:v>
                </c:pt>
                <c:pt idx="4">
                  <c:v>2030 Scenario - Low Carbon Transportation Modest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'A 2030 Reduction Scenario-Low'!$B$7:$G$7</c:f>
              <c:numCache>
                <c:formatCode>_(* #,##0_);_(* \(#,##0\);_(* "-"??_);_(@_)</c:formatCode>
                <c:ptCount val="6"/>
                <c:pt idx="0">
                  <c:v>5797.53</c:v>
                </c:pt>
                <c:pt idx="1">
                  <c:v>4416</c:v>
                </c:pt>
                <c:pt idx="2">
                  <c:v>4857.6000000000004</c:v>
                </c:pt>
                <c:pt idx="3">
                  <c:v>4857.6000000000004</c:v>
                </c:pt>
                <c:pt idx="4">
                  <c:v>4857.6000000000004</c:v>
                </c:pt>
                <c:pt idx="5">
                  <c:v>4857.6000000000004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74-4444-B560-EABD26022B41}"/>
            </c:ext>
          </c:extLst>
        </c:ser>
        <c:ser>
          <c:idx val="4"/>
          <c:order val="4"/>
          <c:tx>
            <c:strRef>
              <c:f>'A 2030 Reduction Scenario-Low'!$A$8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 2030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Low</c:v>
                </c:pt>
                <c:pt idx="4">
                  <c:v>2030 Scenario - Low Carbon Transportation Modest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'A 2030 Reduction Scenario-Low'!$B$8:$G$8</c:f>
              <c:numCache>
                <c:formatCode>_(* #,##0_);_(* \(#,##0\);_(* "-"??_);_(@_)</c:formatCode>
                <c:ptCount val="6"/>
                <c:pt idx="0">
                  <c:v>7767.6945601230991</c:v>
                </c:pt>
                <c:pt idx="1">
                  <c:v>8363</c:v>
                </c:pt>
                <c:pt idx="2">
                  <c:v>6355.88</c:v>
                </c:pt>
                <c:pt idx="3">
                  <c:v>6355.88</c:v>
                </c:pt>
                <c:pt idx="4">
                  <c:v>6355.88</c:v>
                </c:pt>
                <c:pt idx="5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74-4444-B560-EABD26022B41}"/>
            </c:ext>
          </c:extLst>
        </c:ser>
        <c:ser>
          <c:idx val="5"/>
          <c:order val="5"/>
          <c:tx>
            <c:strRef>
              <c:f>'A 2030 Reduction Scenario-Low'!$A$9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 2030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Low</c:v>
                </c:pt>
                <c:pt idx="4">
                  <c:v>2030 Scenario - Low Carbon Transportation Modest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'A 2030 Reduction Scenario-Low'!$B$9:$G$9</c:f>
              <c:numCache>
                <c:formatCode>_(* #,##0_);_(* \(#,##0\);_(* "-"??_);_(@_)</c:formatCode>
                <c:ptCount val="6"/>
                <c:pt idx="0">
                  <c:v>345460</c:v>
                </c:pt>
                <c:pt idx="1">
                  <c:v>213737</c:v>
                </c:pt>
                <c:pt idx="2">
                  <c:v>235110.7</c:v>
                </c:pt>
                <c:pt idx="3">
                  <c:v>235110.7</c:v>
                </c:pt>
                <c:pt idx="4">
                  <c:v>235110.7</c:v>
                </c:pt>
                <c:pt idx="5">
                  <c:v>235110.7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74-4444-B560-EABD26022B41}"/>
            </c:ext>
          </c:extLst>
        </c:ser>
        <c:ser>
          <c:idx val="6"/>
          <c:order val="6"/>
          <c:tx>
            <c:strRef>
              <c:f>'A 2030 Reduction Scenario-Low'!$A$10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 2030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Low</c:v>
                </c:pt>
                <c:pt idx="4">
                  <c:v>2030 Scenario - Low Carbon Transportation Modest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'A 2030 Reduction Scenario-Low'!$B$10:$G$10</c:f>
              <c:numCache>
                <c:formatCode>_(* #,##0_);_(* \(#,##0\);_(* "-"??_);_(@_)</c:formatCode>
                <c:ptCount val="6"/>
                <c:pt idx="0">
                  <c:v>415652.67130882398</c:v>
                </c:pt>
                <c:pt idx="1">
                  <c:v>632563</c:v>
                </c:pt>
                <c:pt idx="2">
                  <c:v>695819.3</c:v>
                </c:pt>
                <c:pt idx="3">
                  <c:v>695819.3</c:v>
                </c:pt>
                <c:pt idx="4">
                  <c:v>695819.3</c:v>
                </c:pt>
                <c:pt idx="5">
                  <c:v>695819.3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74-4444-B560-EABD26022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7055488"/>
        <c:axId val="1177057808"/>
      </c:barChart>
      <c:catAx>
        <c:axId val="11770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057808"/>
        <c:crosses val="autoZero"/>
        <c:auto val="1"/>
        <c:lblAlgn val="ctr"/>
        <c:lblOffset val="100"/>
        <c:noMultiLvlLbl val="0"/>
      </c:catAx>
      <c:valAx>
        <c:axId val="117705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05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'A 2030 Reduction Scenario-Low'!$A$4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('A 2030 Reduction Scenario-Low'!$C$3,'A 2030 Reduction Scenario-Low'!$G$3)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('A 2030 Reduction Scenario-Low'!$C$4,'A 2030 Reduction Scenario-Low'!$G$4)</c:f>
              <c:numCache>
                <c:formatCode>_(* #,##0_);_(* \(#,##0\);_(* "-"??_);_(@_)</c:formatCode>
                <c:ptCount val="2"/>
                <c:pt idx="0">
                  <c:v>2925645</c:v>
                </c:pt>
                <c:pt idx="1">
                  <c:v>2416582.77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5-4989-9B2A-7DD1DB0A1392}"/>
            </c:ext>
          </c:extLst>
        </c:ser>
        <c:ser>
          <c:idx val="1"/>
          <c:order val="1"/>
          <c:tx>
            <c:strRef>
              <c:f>'A 2030 Reduction Scenario-Low'!$A$5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('A 2030 Reduction Scenario-Low'!$C$3,'A 2030 Reduction Scenario-Low'!$G$3)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('A 2030 Reduction Scenario-Low'!$C$5,'A 2030 Reduction Scenario-Low'!$G$5)</c:f>
              <c:numCache>
                <c:formatCode>_(* #,##0_);_(* \(#,##0\);_(* "-"??_);_(@_)</c:formatCode>
                <c:ptCount val="2"/>
                <c:pt idx="0">
                  <c:v>3276265</c:v>
                </c:pt>
                <c:pt idx="1">
                  <c:v>2470303.81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5-4989-9B2A-7DD1DB0A1392}"/>
            </c:ext>
          </c:extLst>
        </c:ser>
        <c:ser>
          <c:idx val="2"/>
          <c:order val="2"/>
          <c:tx>
            <c:strRef>
              <c:f>'A 2030 Reduction Scenario-Low'!$A$6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('A 2030 Reduction Scenario-Low'!$C$3,'A 2030 Reduction Scenario-Low'!$G$3)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('A 2030 Reduction Scenario-Low'!$C$6,'A 2030 Reduction Scenario-Low'!$G$6)</c:f>
              <c:numCache>
                <c:formatCode>_(* #,##0_);_(* \(#,##0\);_(* "-"??_);_(@_)</c:formatCode>
                <c:ptCount val="2"/>
                <c:pt idx="0">
                  <c:v>5152683</c:v>
                </c:pt>
                <c:pt idx="1">
                  <c:v>4545903.0499200001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B5-4989-9B2A-7DD1DB0A1392}"/>
            </c:ext>
          </c:extLst>
        </c:ser>
        <c:ser>
          <c:idx val="3"/>
          <c:order val="3"/>
          <c:tx>
            <c:strRef>
              <c:f>'A 2030 Reduction Scenario-Low'!$A$7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('A 2030 Reduction Scenario-Low'!$C$3,'A 2030 Reduction Scenario-Low'!$G$3)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('A 2030 Reduction Scenario-Low'!$C$7,'A 2030 Reduction Scenario-Low'!$G$7)</c:f>
              <c:numCache>
                <c:formatCode>_(* #,##0_);_(* \(#,##0\);_(* "-"??_);_(@_)</c:formatCode>
                <c:ptCount val="2"/>
                <c:pt idx="0">
                  <c:v>4416</c:v>
                </c:pt>
                <c:pt idx="1">
                  <c:v>4857.6000000000004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B5-4989-9B2A-7DD1DB0A1392}"/>
            </c:ext>
          </c:extLst>
        </c:ser>
        <c:ser>
          <c:idx val="4"/>
          <c:order val="4"/>
          <c:tx>
            <c:strRef>
              <c:f>'A 2030 Reduction Scenario-Low'!$A$8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('A 2030 Reduction Scenario-Low'!$C$3,'A 2030 Reduction Scenario-Low'!$G$3)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('A 2030 Reduction Scenario-Low'!$C$8,'A 2030 Reduction Scenario-Low'!$G$8)</c:f>
              <c:numCache>
                <c:formatCode>_(* #,##0_);_(* \(#,##0\);_(* "-"??_);_(@_)</c:formatCode>
                <c:ptCount val="2"/>
                <c:pt idx="0">
                  <c:v>8363</c:v>
                </c:pt>
                <c:pt idx="1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B5-4989-9B2A-7DD1DB0A1392}"/>
            </c:ext>
          </c:extLst>
        </c:ser>
        <c:ser>
          <c:idx val="5"/>
          <c:order val="5"/>
          <c:tx>
            <c:strRef>
              <c:f>'A 2030 Reduction Scenario-Low'!$A$9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('A 2030 Reduction Scenario-Low'!$C$3,'A 2030 Reduction Scenario-Low'!$G$3)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('A 2030 Reduction Scenario-Low'!$C$9,'A 2030 Reduction Scenario-Low'!$G$9)</c:f>
              <c:numCache>
                <c:formatCode>_(* #,##0_);_(* \(#,##0\);_(* "-"??_);_(@_)</c:formatCode>
                <c:ptCount val="2"/>
                <c:pt idx="0">
                  <c:v>213737</c:v>
                </c:pt>
                <c:pt idx="1">
                  <c:v>235110.7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B5-4989-9B2A-7DD1DB0A1392}"/>
            </c:ext>
          </c:extLst>
        </c:ser>
        <c:ser>
          <c:idx val="6"/>
          <c:order val="6"/>
          <c:tx>
            <c:strRef>
              <c:f>'A 2030 Reduction Scenario-Low'!$A$10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('A 2030 Reduction Scenario-Low'!$C$3,'A 2030 Reduction Scenario-Low'!$G$3)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('A 2030 Reduction Scenario-Low'!$C$10,'A 2030 Reduction Scenario-Low'!$G$10)</c:f>
              <c:numCache>
                <c:formatCode>_(* #,##0_);_(* \(#,##0\);_(* "-"??_);_(@_)</c:formatCode>
                <c:ptCount val="2"/>
                <c:pt idx="0">
                  <c:v>632563</c:v>
                </c:pt>
                <c:pt idx="1">
                  <c:v>695819.3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B5-4989-9B2A-7DD1DB0A1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056000"/>
        <c:axId val="1199990944"/>
      </c:areaChart>
      <c:catAx>
        <c:axId val="12000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990944"/>
        <c:crosses val="autoZero"/>
        <c:auto val="1"/>
        <c:lblAlgn val="ctr"/>
        <c:lblOffset val="100"/>
        <c:noMultiLvlLbl val="0"/>
      </c:catAx>
      <c:valAx>
        <c:axId val="119999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056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 2050 Reduction Scenario-Low'!$A$4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 2050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Low</c:v>
                </c:pt>
                <c:pt idx="4">
                  <c:v>2050 Scenario - Low Carbon Transportation Moderate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'A 2050 Reduction Scenario-Low'!$B$4:$G$4</c:f>
              <c:numCache>
                <c:formatCode>_(* #,##0_);_(* \(#,##0\);_(* "-"??_);_(@_)</c:formatCode>
                <c:ptCount val="6"/>
                <c:pt idx="0">
                  <c:v>3632263.2529285001</c:v>
                </c:pt>
                <c:pt idx="1">
                  <c:v>2925645</c:v>
                </c:pt>
                <c:pt idx="2">
                  <c:v>3547040.8954709149</c:v>
                </c:pt>
                <c:pt idx="3">
                  <c:v>2195989.1370000001</c:v>
                </c:pt>
                <c:pt idx="4">
                  <c:v>3335235.3</c:v>
                </c:pt>
                <c:pt idx="5">
                  <c:v>2195989.1370000001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F-4EC2-B127-4E1EDD058966}"/>
            </c:ext>
          </c:extLst>
        </c:ser>
        <c:ser>
          <c:idx val="1"/>
          <c:order val="1"/>
          <c:tx>
            <c:strRef>
              <c:f>'A 2050 Reduction Scenario-Low'!$A$5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 2050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Low</c:v>
                </c:pt>
                <c:pt idx="4">
                  <c:v>2050 Scenario - Low Carbon Transportation Moderate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'A 2050 Reduction Scenario-Low'!$B$5:$G$5</c:f>
              <c:numCache>
                <c:formatCode>_(* #,##0_);_(* \(#,##0\);_(* "-"??_);_(@_)</c:formatCode>
                <c:ptCount val="6"/>
                <c:pt idx="0">
                  <c:v>4428781.2476285491</c:v>
                </c:pt>
                <c:pt idx="1">
                  <c:v>3276265</c:v>
                </c:pt>
                <c:pt idx="2">
                  <c:v>3960013.7158853598</c:v>
                </c:pt>
                <c:pt idx="3">
                  <c:v>2121053.9610000001</c:v>
                </c:pt>
                <c:pt idx="4">
                  <c:v>3734942.1</c:v>
                </c:pt>
                <c:pt idx="5">
                  <c:v>2121053.9610000001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F-4EC2-B127-4E1EDD058966}"/>
            </c:ext>
          </c:extLst>
        </c:ser>
        <c:ser>
          <c:idx val="2"/>
          <c:order val="2"/>
          <c:tx>
            <c:strRef>
              <c:f>'A 2050 Reduction Scenario-Low'!$A$6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 2050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Low</c:v>
                </c:pt>
                <c:pt idx="4">
                  <c:v>2050 Scenario - Low Carbon Transportation Moderate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'A 2050 Reduction Scenario-Low'!$B$6:$G$6</c:f>
              <c:numCache>
                <c:formatCode>_(* #,##0_);_(* \(#,##0\);_(* "-"??_);_(@_)</c:formatCode>
                <c:ptCount val="6"/>
                <c:pt idx="0">
                  <c:v>4798776.2352190884</c:v>
                </c:pt>
                <c:pt idx="1">
                  <c:v>5152683</c:v>
                </c:pt>
                <c:pt idx="2">
                  <c:v>4740468.3600000003</c:v>
                </c:pt>
                <c:pt idx="3">
                  <c:v>4740468.3600000003</c:v>
                </c:pt>
                <c:pt idx="4">
                  <c:v>3908784.1023360002</c:v>
                </c:pt>
                <c:pt idx="5">
                  <c:v>3908784.1023360002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F-4EC2-B127-4E1EDD058966}"/>
            </c:ext>
          </c:extLst>
        </c:ser>
        <c:ser>
          <c:idx val="3"/>
          <c:order val="3"/>
          <c:tx>
            <c:strRef>
              <c:f>'A 2050 Reduction Scenario-Low'!$A$7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 2050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Low</c:v>
                </c:pt>
                <c:pt idx="4">
                  <c:v>2050 Scenario - Low Carbon Transportation Moderate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'A 2050 Reduction Scenario-Low'!$B$7:$G$7</c:f>
              <c:numCache>
                <c:formatCode>_(* #,##0_);_(* \(#,##0\);_(* "-"??_);_(@_)</c:formatCode>
                <c:ptCount val="6"/>
                <c:pt idx="0">
                  <c:v>5797.53</c:v>
                </c:pt>
                <c:pt idx="1">
                  <c:v>4416</c:v>
                </c:pt>
                <c:pt idx="2">
                  <c:v>5608.32</c:v>
                </c:pt>
                <c:pt idx="3">
                  <c:v>5608.32</c:v>
                </c:pt>
                <c:pt idx="4">
                  <c:v>5608.32</c:v>
                </c:pt>
                <c:pt idx="5">
                  <c:v>5608.32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0F-4EC2-B127-4E1EDD058966}"/>
            </c:ext>
          </c:extLst>
        </c:ser>
        <c:ser>
          <c:idx val="4"/>
          <c:order val="4"/>
          <c:tx>
            <c:strRef>
              <c:f>'A 2050 Reduction Scenario-Low'!$A$8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 2050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Low</c:v>
                </c:pt>
                <c:pt idx="4">
                  <c:v>2050 Scenario - Low Carbon Transportation Moderate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'A 2050 Reduction Scenario-Low'!$B$8:$G$8</c:f>
              <c:numCache>
                <c:formatCode>_(* #,##0_);_(* \(#,##0\);_(* "-"??_);_(@_)</c:formatCode>
                <c:ptCount val="6"/>
                <c:pt idx="0">
                  <c:v>7767.6945601230991</c:v>
                </c:pt>
                <c:pt idx="1">
                  <c:v>8363</c:v>
                </c:pt>
                <c:pt idx="2">
                  <c:v>6355.88</c:v>
                </c:pt>
                <c:pt idx="3">
                  <c:v>6355.88</c:v>
                </c:pt>
                <c:pt idx="4">
                  <c:v>6355.88</c:v>
                </c:pt>
                <c:pt idx="5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0F-4EC2-B127-4E1EDD058966}"/>
            </c:ext>
          </c:extLst>
        </c:ser>
        <c:ser>
          <c:idx val="5"/>
          <c:order val="5"/>
          <c:tx>
            <c:strRef>
              <c:f>'A 2050 Reduction Scenario-Low'!$A$9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 2050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Low</c:v>
                </c:pt>
                <c:pt idx="4">
                  <c:v>2050 Scenario - Low Carbon Transportation Moderate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'A 2050 Reduction Scenario-Low'!$B$9:$G$9</c:f>
              <c:numCache>
                <c:formatCode>_(* #,##0_);_(* \(#,##0\);_(* "-"??_);_(@_)</c:formatCode>
                <c:ptCount val="6"/>
                <c:pt idx="0">
                  <c:v>345460</c:v>
                </c:pt>
                <c:pt idx="1">
                  <c:v>213737</c:v>
                </c:pt>
                <c:pt idx="2">
                  <c:v>273583.35999999999</c:v>
                </c:pt>
                <c:pt idx="3">
                  <c:v>273583.35999999999</c:v>
                </c:pt>
                <c:pt idx="4">
                  <c:v>273583.35999999999</c:v>
                </c:pt>
                <c:pt idx="5">
                  <c:v>273583.35999999999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0F-4EC2-B127-4E1EDD058966}"/>
            </c:ext>
          </c:extLst>
        </c:ser>
        <c:ser>
          <c:idx val="6"/>
          <c:order val="6"/>
          <c:tx>
            <c:strRef>
              <c:f>'A 2050 Reduction Scenario-Low'!$A$10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 2050 Reduction Scenario-Low'!$B$3:$G$3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2050 BAU</c:v>
                </c:pt>
                <c:pt idx="3">
                  <c:v>2050 Scenario - Energy Improvement Low</c:v>
                </c:pt>
                <c:pt idx="4">
                  <c:v>2050 Scenario - Low Carbon Transportation Moderate</c:v>
                </c:pt>
                <c:pt idx="5">
                  <c:v>2050 Scenario Combined Energy/Transport</c:v>
                </c:pt>
              </c:strCache>
            </c:strRef>
          </c:cat>
          <c:val>
            <c:numRef>
              <c:f>'A 2050 Reduction Scenario-Low'!$B$10:$G$10</c:f>
              <c:numCache>
                <c:formatCode>_(* #,##0_);_(* \(#,##0\);_(* "-"??_);_(@_)</c:formatCode>
                <c:ptCount val="6"/>
                <c:pt idx="0">
                  <c:v>415652.67130882398</c:v>
                </c:pt>
                <c:pt idx="1">
                  <c:v>632563</c:v>
                </c:pt>
                <c:pt idx="2">
                  <c:v>803355.01</c:v>
                </c:pt>
                <c:pt idx="3">
                  <c:v>803355.01</c:v>
                </c:pt>
                <c:pt idx="4">
                  <c:v>803355.01</c:v>
                </c:pt>
                <c:pt idx="5">
                  <c:v>803355.01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0F-4EC2-B127-4E1EDD05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467088"/>
        <c:axId val="1143501056"/>
      </c:barChart>
      <c:catAx>
        <c:axId val="114346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501056"/>
        <c:crosses val="autoZero"/>
        <c:auto val="1"/>
        <c:lblAlgn val="ctr"/>
        <c:lblOffset val="100"/>
        <c:noMultiLvlLbl val="0"/>
      </c:catAx>
      <c:valAx>
        <c:axId val="114350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46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'A 2050 Reduction Scenario-Low'!$A$4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('A 2050 Reduction Scenario-Low'!$C$3,'A 2050 Reduction Scenario-Low'!$G$3)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('A 2050 Reduction Scenario-Low'!$C$4,'A 2050 Reduction Scenario-Low'!$G$4)</c:f>
              <c:numCache>
                <c:formatCode>_(* #,##0_);_(* \(#,##0\);_(* "-"??_);_(@_)</c:formatCode>
                <c:ptCount val="2"/>
                <c:pt idx="0">
                  <c:v>2925645</c:v>
                </c:pt>
                <c:pt idx="1">
                  <c:v>2195989.1370000001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E-4542-BB78-D8DD4B0BA998}"/>
            </c:ext>
          </c:extLst>
        </c:ser>
        <c:ser>
          <c:idx val="1"/>
          <c:order val="1"/>
          <c:tx>
            <c:strRef>
              <c:f>'A 2050 Reduction Scenario-Low'!$A$5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('A 2050 Reduction Scenario-Low'!$C$3,'A 2050 Reduction Scenario-Low'!$G$3)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('A 2050 Reduction Scenario-Low'!$C$5,'A 2050 Reduction Scenario-Low'!$G$5)</c:f>
              <c:numCache>
                <c:formatCode>_(* #,##0_);_(* \(#,##0\);_(* "-"??_);_(@_)</c:formatCode>
                <c:ptCount val="2"/>
                <c:pt idx="0">
                  <c:v>3276265</c:v>
                </c:pt>
                <c:pt idx="1">
                  <c:v>2121053.9610000001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E-4542-BB78-D8DD4B0BA998}"/>
            </c:ext>
          </c:extLst>
        </c:ser>
        <c:ser>
          <c:idx val="2"/>
          <c:order val="2"/>
          <c:tx>
            <c:strRef>
              <c:f>'A 2050 Reduction Scenario-Low'!$A$6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('A 2050 Reduction Scenario-Low'!$C$3,'A 2050 Reduction Scenario-Low'!$G$3)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('A 2050 Reduction Scenario-Low'!$C$6,'A 2050 Reduction Scenario-Low'!$G$6)</c:f>
              <c:numCache>
                <c:formatCode>_(* #,##0_);_(* \(#,##0\);_(* "-"??_);_(@_)</c:formatCode>
                <c:ptCount val="2"/>
                <c:pt idx="0">
                  <c:v>5152683</c:v>
                </c:pt>
                <c:pt idx="1">
                  <c:v>3908784.1023360002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E-4542-BB78-D8DD4B0BA998}"/>
            </c:ext>
          </c:extLst>
        </c:ser>
        <c:ser>
          <c:idx val="3"/>
          <c:order val="3"/>
          <c:tx>
            <c:strRef>
              <c:f>'A 2050 Reduction Scenario-Low'!$A$7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('A 2050 Reduction Scenario-Low'!$C$3,'A 2050 Reduction Scenario-Low'!$G$3)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('A 2050 Reduction Scenario-Low'!$C$7,'A 2050 Reduction Scenario-Low'!$G$7)</c:f>
              <c:numCache>
                <c:formatCode>_(* #,##0_);_(* \(#,##0\);_(* "-"??_);_(@_)</c:formatCode>
                <c:ptCount val="2"/>
                <c:pt idx="0">
                  <c:v>4416</c:v>
                </c:pt>
                <c:pt idx="1">
                  <c:v>5608.32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E-4542-BB78-D8DD4B0BA998}"/>
            </c:ext>
          </c:extLst>
        </c:ser>
        <c:ser>
          <c:idx val="4"/>
          <c:order val="4"/>
          <c:tx>
            <c:strRef>
              <c:f>'A 2050 Reduction Scenario-Low'!$A$8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('A 2050 Reduction Scenario-Low'!$C$3,'A 2050 Reduction Scenario-Low'!$G$3)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('A 2050 Reduction Scenario-Low'!$C$8,'A 2050 Reduction Scenario-Low'!$G$8)</c:f>
              <c:numCache>
                <c:formatCode>_(* #,##0_);_(* \(#,##0\);_(* "-"??_);_(@_)</c:formatCode>
                <c:ptCount val="2"/>
                <c:pt idx="0">
                  <c:v>8363</c:v>
                </c:pt>
                <c:pt idx="1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CE-4542-BB78-D8DD4B0BA998}"/>
            </c:ext>
          </c:extLst>
        </c:ser>
        <c:ser>
          <c:idx val="5"/>
          <c:order val="5"/>
          <c:tx>
            <c:strRef>
              <c:f>'A 2050 Reduction Scenario-Low'!$A$9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('A 2050 Reduction Scenario-Low'!$C$3,'A 2050 Reduction Scenario-Low'!$G$3)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('A 2050 Reduction Scenario-Low'!$C$9,'A 2050 Reduction Scenario-Low'!$G$9)</c:f>
              <c:numCache>
                <c:formatCode>_(* #,##0_);_(* \(#,##0\);_(* "-"??_);_(@_)</c:formatCode>
                <c:ptCount val="2"/>
                <c:pt idx="0">
                  <c:v>213737</c:v>
                </c:pt>
                <c:pt idx="1">
                  <c:v>273583.35999999999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CE-4542-BB78-D8DD4B0BA998}"/>
            </c:ext>
          </c:extLst>
        </c:ser>
        <c:ser>
          <c:idx val="6"/>
          <c:order val="6"/>
          <c:tx>
            <c:strRef>
              <c:f>'A 2050 Reduction Scenario-Low'!$A$10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('A 2050 Reduction Scenario-Low'!$C$3,'A 2050 Reduction Scenario-Low'!$G$3)</c:f>
              <c:strCache>
                <c:ptCount val="2"/>
                <c:pt idx="0">
                  <c:v>2018 Progress Year</c:v>
                </c:pt>
                <c:pt idx="1">
                  <c:v>2050 Scenario Combined Energy/Transport</c:v>
                </c:pt>
              </c:strCache>
            </c:strRef>
          </c:cat>
          <c:val>
            <c:numRef>
              <c:f>('A 2050 Reduction Scenario-Low'!$C$10,'A 2050 Reduction Scenario-Low'!$G$10)</c:f>
              <c:numCache>
                <c:formatCode>_(* #,##0_);_(* \(#,##0\);_(* "-"??_);_(@_)</c:formatCode>
                <c:ptCount val="2"/>
                <c:pt idx="0">
                  <c:v>632563</c:v>
                </c:pt>
                <c:pt idx="1">
                  <c:v>803355.01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CE-4542-BB78-D8DD4B0BA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059072"/>
        <c:axId val="1176830672"/>
      </c:areaChart>
      <c:catAx>
        <c:axId val="12000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830672"/>
        <c:crosses val="autoZero"/>
        <c:auto val="1"/>
        <c:lblAlgn val="ctr"/>
        <c:lblOffset val="100"/>
        <c:noMultiLvlLbl val="0"/>
      </c:catAx>
      <c:valAx>
        <c:axId val="11768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059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 2030 Reduction Scenario-High'!$A$4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 2030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High</c:v>
                </c:pt>
                <c:pt idx="4">
                  <c:v>2030 Scenario - More Low Carbon Transportation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'B 2030 Reduction Scenario-High'!$B$4:$G$4</c:f>
              <c:numCache>
                <c:formatCode>_(* #,##0_);_(* \(#,##0\);_(* "-"??_);_(@_)</c:formatCode>
                <c:ptCount val="6"/>
                <c:pt idx="0">
                  <c:v>3632263.2529285001</c:v>
                </c:pt>
                <c:pt idx="1">
                  <c:v>2925645</c:v>
                </c:pt>
                <c:pt idx="2">
                  <c:v>3182869.4755261298</c:v>
                </c:pt>
                <c:pt idx="3">
                  <c:v>2229926.6189999999</c:v>
                </c:pt>
                <c:pt idx="4">
                  <c:v>3071927.25</c:v>
                </c:pt>
                <c:pt idx="5">
                  <c:v>2229926.6189999999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7-430A-ABCE-F3C586B266CD}"/>
            </c:ext>
          </c:extLst>
        </c:ser>
        <c:ser>
          <c:idx val="1"/>
          <c:order val="1"/>
          <c:tx>
            <c:strRef>
              <c:f>'B 2030 Reduction Scenario-High'!$A$5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 2030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High</c:v>
                </c:pt>
                <c:pt idx="4">
                  <c:v>2030 Scenario - More Low Carbon Transportation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'B 2030 Reduction Scenario-High'!$B$5:$G$5</c:f>
              <c:numCache>
                <c:formatCode>_(* #,##0_);_(* \(#,##0\);_(* "-"??_);_(@_)</c:formatCode>
                <c:ptCount val="6"/>
                <c:pt idx="0">
                  <c:v>4428781.2476285491</c:v>
                </c:pt>
                <c:pt idx="1">
                  <c:v>3276265</c:v>
                </c:pt>
                <c:pt idx="2">
                  <c:v>3615946.0195554602</c:v>
                </c:pt>
                <c:pt idx="3">
                  <c:v>2174784.7070000004</c:v>
                </c:pt>
                <c:pt idx="4">
                  <c:v>3440078.25</c:v>
                </c:pt>
                <c:pt idx="5">
                  <c:v>2174784.7070000004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7-430A-ABCE-F3C586B266CD}"/>
            </c:ext>
          </c:extLst>
        </c:ser>
        <c:ser>
          <c:idx val="2"/>
          <c:order val="2"/>
          <c:tx>
            <c:strRef>
              <c:f>'B 2030 Reduction Scenario-High'!$A$6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 2030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High</c:v>
                </c:pt>
                <c:pt idx="4">
                  <c:v>2030 Scenario - More Low Carbon Transportation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'B 2030 Reduction Scenario-High'!$B$6:$G$6</c:f>
              <c:numCache>
                <c:formatCode>_(* #,##0_);_(* \(#,##0\);_(* "-"??_);_(@_)</c:formatCode>
                <c:ptCount val="6"/>
                <c:pt idx="0">
                  <c:v>4798776.2352190884</c:v>
                </c:pt>
                <c:pt idx="1">
                  <c:v>5152683</c:v>
                </c:pt>
                <c:pt idx="2">
                  <c:v>4740468.3600000003</c:v>
                </c:pt>
                <c:pt idx="3">
                  <c:v>4740468.3600000003</c:v>
                </c:pt>
                <c:pt idx="4">
                  <c:v>4242513.0748800002</c:v>
                </c:pt>
                <c:pt idx="5">
                  <c:v>4242513.0748800002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7-430A-ABCE-F3C586B266CD}"/>
            </c:ext>
          </c:extLst>
        </c:ser>
        <c:ser>
          <c:idx val="3"/>
          <c:order val="3"/>
          <c:tx>
            <c:strRef>
              <c:f>'B 2030 Reduction Scenario-High'!$A$7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 2030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High</c:v>
                </c:pt>
                <c:pt idx="4">
                  <c:v>2030 Scenario - More Low Carbon Transportation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'B 2030 Reduction Scenario-High'!$B$7:$G$7</c:f>
              <c:numCache>
                <c:formatCode>_(* #,##0_);_(* \(#,##0\);_(* "-"??_);_(@_)</c:formatCode>
                <c:ptCount val="6"/>
                <c:pt idx="0">
                  <c:v>5797.53</c:v>
                </c:pt>
                <c:pt idx="1">
                  <c:v>4416</c:v>
                </c:pt>
                <c:pt idx="2">
                  <c:v>4857.6000000000004</c:v>
                </c:pt>
                <c:pt idx="3">
                  <c:v>4857.6000000000004</c:v>
                </c:pt>
                <c:pt idx="4">
                  <c:v>4857.6000000000004</c:v>
                </c:pt>
                <c:pt idx="5">
                  <c:v>4857.6000000000004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7-430A-ABCE-F3C586B266CD}"/>
            </c:ext>
          </c:extLst>
        </c:ser>
        <c:ser>
          <c:idx val="4"/>
          <c:order val="4"/>
          <c:tx>
            <c:strRef>
              <c:f>'B 2030 Reduction Scenario-High'!$A$8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 2030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High</c:v>
                </c:pt>
                <c:pt idx="4">
                  <c:v>2030 Scenario - More Low Carbon Transportation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'B 2030 Reduction Scenario-High'!$B$8:$G$8</c:f>
              <c:numCache>
                <c:formatCode>_(* #,##0_);_(* \(#,##0\);_(* "-"??_);_(@_)</c:formatCode>
                <c:ptCount val="6"/>
                <c:pt idx="0">
                  <c:v>7767.6945601230991</c:v>
                </c:pt>
                <c:pt idx="1">
                  <c:v>8363</c:v>
                </c:pt>
                <c:pt idx="2">
                  <c:v>6355.88</c:v>
                </c:pt>
                <c:pt idx="3">
                  <c:v>6355.88</c:v>
                </c:pt>
                <c:pt idx="4">
                  <c:v>6355.88</c:v>
                </c:pt>
                <c:pt idx="5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7-430A-ABCE-F3C586B266CD}"/>
            </c:ext>
          </c:extLst>
        </c:ser>
        <c:ser>
          <c:idx val="5"/>
          <c:order val="5"/>
          <c:tx>
            <c:strRef>
              <c:f>'B 2030 Reduction Scenario-High'!$A$9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 2030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High</c:v>
                </c:pt>
                <c:pt idx="4">
                  <c:v>2030 Scenario - More Low Carbon Transportation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'B 2030 Reduction Scenario-High'!$B$9:$G$9</c:f>
              <c:numCache>
                <c:formatCode>_(* #,##0_);_(* \(#,##0\);_(* "-"??_);_(@_)</c:formatCode>
                <c:ptCount val="6"/>
                <c:pt idx="0">
                  <c:v>345460</c:v>
                </c:pt>
                <c:pt idx="1">
                  <c:v>213737</c:v>
                </c:pt>
                <c:pt idx="2">
                  <c:v>235110.7</c:v>
                </c:pt>
                <c:pt idx="3">
                  <c:v>235110.7</c:v>
                </c:pt>
                <c:pt idx="4">
                  <c:v>235110.7</c:v>
                </c:pt>
                <c:pt idx="5">
                  <c:v>235110.7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47-430A-ABCE-F3C586B266CD}"/>
            </c:ext>
          </c:extLst>
        </c:ser>
        <c:ser>
          <c:idx val="6"/>
          <c:order val="6"/>
          <c:tx>
            <c:strRef>
              <c:f>'B 2030 Reduction Scenario-High'!$A$10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 2030 Reduction Scenario-High'!$B$3:$G$3</c:f>
              <c:strCache>
                <c:ptCount val="6"/>
                <c:pt idx="0">
                  <c:v>2005 Base Year</c:v>
                </c:pt>
                <c:pt idx="1">
                  <c:v>2018 Progress Year</c:v>
                </c:pt>
                <c:pt idx="2">
                  <c:v>2030 BAU</c:v>
                </c:pt>
                <c:pt idx="3">
                  <c:v>2030 Scenario - Energy Improvement High</c:v>
                </c:pt>
                <c:pt idx="4">
                  <c:v>2030 Scenario - More Low Carbon Transportation</c:v>
                </c:pt>
                <c:pt idx="5">
                  <c:v>2030 Scenario Combined Energy/Transport</c:v>
                </c:pt>
              </c:strCache>
            </c:strRef>
          </c:cat>
          <c:val>
            <c:numRef>
              <c:f>'B 2030 Reduction Scenario-High'!$B$10:$G$10</c:f>
              <c:numCache>
                <c:formatCode>_(* #,##0_);_(* \(#,##0\);_(* "-"??_);_(@_)</c:formatCode>
                <c:ptCount val="6"/>
                <c:pt idx="0">
                  <c:v>415652.67130882398</c:v>
                </c:pt>
                <c:pt idx="1">
                  <c:v>632563</c:v>
                </c:pt>
                <c:pt idx="2">
                  <c:v>695819.3</c:v>
                </c:pt>
                <c:pt idx="3">
                  <c:v>695819.3</c:v>
                </c:pt>
                <c:pt idx="4">
                  <c:v>695819.3</c:v>
                </c:pt>
                <c:pt idx="5">
                  <c:v>695819.3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47-430A-ABCE-F3C586B26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9890832"/>
        <c:axId val="1199893152"/>
      </c:barChart>
      <c:catAx>
        <c:axId val="119989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893152"/>
        <c:crosses val="autoZero"/>
        <c:auto val="1"/>
        <c:lblAlgn val="ctr"/>
        <c:lblOffset val="100"/>
        <c:noMultiLvlLbl val="0"/>
      </c:catAx>
      <c:valAx>
        <c:axId val="119989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89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Fairfax County GHG</a:t>
            </a:r>
            <a:r>
              <a:rPr lang="en-US" baseline="0"/>
              <a:t> Emission Reduction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'B 2030 Reduction Scenario-High'!$A$4</c:f>
              <c:strCache>
                <c:ptCount val="1"/>
                <c:pt idx="0">
                  <c:v>Residential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('B 2030 Reduction Scenario-High'!$C$3,'B 2030 Reduction Scenario-High'!$G$3)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('B 2030 Reduction Scenario-High'!$C$4,'B 2030 Reduction Scenario-High'!$G$4)</c:f>
              <c:numCache>
                <c:formatCode>_(* #,##0_);_(* \(#,##0\);_(* "-"??_);_(@_)</c:formatCode>
                <c:ptCount val="2"/>
                <c:pt idx="0">
                  <c:v>2925645</c:v>
                </c:pt>
                <c:pt idx="1">
                  <c:v>2229926.6189999999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2-4661-B47B-BE28F6307D84}"/>
            </c:ext>
          </c:extLst>
        </c:ser>
        <c:ser>
          <c:idx val="1"/>
          <c:order val="1"/>
          <c:tx>
            <c:strRef>
              <c:f>'B 2030 Reduction Scenario-High'!$A$5</c:f>
              <c:strCache>
                <c:ptCount val="1"/>
                <c:pt idx="0">
                  <c:v>Commercial 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('B 2030 Reduction Scenario-High'!$C$3,'B 2030 Reduction Scenario-High'!$G$3)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('B 2030 Reduction Scenario-High'!$C$5,'B 2030 Reduction Scenario-High'!$G$5)</c:f>
              <c:numCache>
                <c:formatCode>_(* #,##0_);_(* \(#,##0\);_(* "-"??_);_(@_)</c:formatCode>
                <c:ptCount val="2"/>
                <c:pt idx="0">
                  <c:v>3276265</c:v>
                </c:pt>
                <c:pt idx="1">
                  <c:v>2174784.7070000004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2-4661-B47B-BE28F6307D84}"/>
            </c:ext>
          </c:extLst>
        </c:ser>
        <c:ser>
          <c:idx val="2"/>
          <c:order val="2"/>
          <c:tx>
            <c:strRef>
              <c:f>'B 2030 Reduction Scenario-High'!$A$6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('B 2030 Reduction Scenario-High'!$C$3,'B 2030 Reduction Scenario-High'!$G$3)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('B 2030 Reduction Scenario-High'!$C$6,'B 2030 Reduction Scenario-High'!$G$6)</c:f>
              <c:numCache>
                <c:formatCode>_(* #,##0_);_(* \(#,##0\);_(* "-"??_);_(@_)</c:formatCode>
                <c:ptCount val="2"/>
                <c:pt idx="0">
                  <c:v>5152683</c:v>
                </c:pt>
                <c:pt idx="1">
                  <c:v>4242513.0748800002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62-4661-B47B-BE28F6307D84}"/>
            </c:ext>
          </c:extLst>
        </c:ser>
        <c:ser>
          <c:idx val="3"/>
          <c:order val="3"/>
          <c:tx>
            <c:strRef>
              <c:f>'B 2030 Reduction Scenario-High'!$A$7</c:f>
              <c:strCache>
                <c:ptCount val="1"/>
                <c:pt idx="0">
                  <c:v>Water Treatment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('B 2030 Reduction Scenario-High'!$C$3,'B 2030 Reduction Scenario-High'!$G$3)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('B 2030 Reduction Scenario-High'!$C$7,'B 2030 Reduction Scenario-High'!$G$7)</c:f>
              <c:numCache>
                <c:formatCode>_(* #,##0_);_(* \(#,##0\);_(* "-"??_);_(@_)</c:formatCode>
                <c:ptCount val="2"/>
                <c:pt idx="0">
                  <c:v>4416</c:v>
                </c:pt>
                <c:pt idx="1">
                  <c:v>4857.6000000000004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62-4661-B47B-BE28F6307D84}"/>
            </c:ext>
          </c:extLst>
        </c:ser>
        <c:ser>
          <c:idx val="4"/>
          <c:order val="4"/>
          <c:tx>
            <c:strRef>
              <c:f>'B 2030 Reduction Scenario-High'!$A$8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('B 2030 Reduction Scenario-High'!$C$3,'B 2030 Reduction Scenario-High'!$G$3)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('B 2030 Reduction Scenario-High'!$C$8,'B 2030 Reduction Scenario-High'!$G$8)</c:f>
              <c:numCache>
                <c:formatCode>_(* #,##0_);_(* \(#,##0\);_(* "-"??_);_(@_)</c:formatCode>
                <c:ptCount val="2"/>
                <c:pt idx="0">
                  <c:v>8363</c:v>
                </c:pt>
                <c:pt idx="1">
                  <c:v>6355.88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62-4661-B47B-BE28F6307D84}"/>
            </c:ext>
          </c:extLst>
        </c:ser>
        <c:ser>
          <c:idx val="5"/>
          <c:order val="5"/>
          <c:tx>
            <c:strRef>
              <c:f>'B 2030 Reduction Scenario-High'!$A$9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('B 2030 Reduction Scenario-High'!$C$3,'B 2030 Reduction Scenario-High'!$G$3)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('B 2030 Reduction Scenario-High'!$C$9,'B 2030 Reduction Scenario-High'!$G$9)</c:f>
              <c:numCache>
                <c:formatCode>_(* #,##0_);_(* \(#,##0\);_(* "-"??_);_(@_)</c:formatCode>
                <c:ptCount val="2"/>
                <c:pt idx="0">
                  <c:v>213737</c:v>
                </c:pt>
                <c:pt idx="1">
                  <c:v>235110.7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62-4661-B47B-BE28F6307D84}"/>
            </c:ext>
          </c:extLst>
        </c:ser>
        <c:ser>
          <c:idx val="6"/>
          <c:order val="6"/>
          <c:tx>
            <c:strRef>
              <c:f>'B 2030 Reduction Scenario-High'!$A$10</c:f>
              <c:strCache>
                <c:ptCount val="1"/>
                <c:pt idx="0">
                  <c:v>Process &amp; Fugitive Emissions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('B 2030 Reduction Scenario-High'!$C$3,'B 2030 Reduction Scenario-High'!$G$3)</c:f>
              <c:strCache>
                <c:ptCount val="2"/>
                <c:pt idx="0">
                  <c:v>2018 Progress Year</c:v>
                </c:pt>
                <c:pt idx="1">
                  <c:v>2030 Scenario Combined Energy/Transport</c:v>
                </c:pt>
              </c:strCache>
            </c:strRef>
          </c:cat>
          <c:val>
            <c:numRef>
              <c:f>('B 2030 Reduction Scenario-High'!$C$10,'B 2030 Reduction Scenario-High'!$G$10)</c:f>
              <c:numCache>
                <c:formatCode>_(* #,##0_);_(* \(#,##0\);_(* "-"??_);_(@_)</c:formatCode>
                <c:ptCount val="2"/>
                <c:pt idx="0">
                  <c:v>632563</c:v>
                </c:pt>
                <c:pt idx="1">
                  <c:v>695819.3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62-4661-B47B-BE28F6307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108464"/>
        <c:axId val="1176820032"/>
      </c:areaChart>
      <c:catAx>
        <c:axId val="117710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820032"/>
        <c:crosses val="autoZero"/>
        <c:auto val="1"/>
        <c:lblAlgn val="ctr"/>
        <c:lblOffset val="100"/>
        <c:noMultiLvlLbl val="0"/>
      </c:catAx>
      <c:valAx>
        <c:axId val="117682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10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16" fmlaLink="$B$76" horiz="1" max="80" page="10" val="30"/>
</file>

<file path=xl/ctrlProps/ctrlProp10.xml><?xml version="1.0" encoding="utf-8"?>
<formControlPr xmlns="http://schemas.microsoft.com/office/spreadsheetml/2009/9/main" objectType="Scroll" dx="16" fmlaLink="$B$76" horiz="1" max="80" page="10" val="30"/>
</file>

<file path=xl/ctrlProps/ctrlProp11.xml><?xml version="1.0" encoding="utf-8"?>
<formControlPr xmlns="http://schemas.microsoft.com/office/spreadsheetml/2009/9/main" objectType="Scroll" dx="16" fmlaLink="$B$77" horiz="1" max="80" page="10" val="0"/>
</file>

<file path=xl/ctrlProps/ctrlProp12.xml><?xml version="1.0" encoding="utf-8"?>
<formControlPr xmlns="http://schemas.microsoft.com/office/spreadsheetml/2009/9/main" objectType="Scroll" dx="16" fmlaLink="$B$78" horiz="1" max="80" page="10" val="0"/>
</file>

<file path=xl/ctrlProps/ctrlProp13.xml><?xml version="1.0" encoding="utf-8"?>
<formControlPr xmlns="http://schemas.microsoft.com/office/spreadsheetml/2009/9/main" objectType="Scroll" dx="16" fmlaLink="$B$79" horiz="1" max="80" page="10" val="0"/>
</file>

<file path=xl/ctrlProps/ctrlProp14.xml><?xml version="1.0" encoding="utf-8"?>
<formControlPr xmlns="http://schemas.microsoft.com/office/spreadsheetml/2009/9/main" objectType="Scroll" dx="16" fmlaLink="$B$80" horiz="1" max="80" page="10" val="0"/>
</file>

<file path=xl/ctrlProps/ctrlProp15.xml><?xml version="1.0" encoding="utf-8"?>
<formControlPr xmlns="http://schemas.microsoft.com/office/spreadsheetml/2009/9/main" objectType="Scroll" dx="16" fmlaLink="$B$73" horiz="1" max="80" page="10" val="30"/>
</file>

<file path=xl/ctrlProps/ctrlProp16.xml><?xml version="1.0" encoding="utf-8"?>
<formControlPr xmlns="http://schemas.microsoft.com/office/spreadsheetml/2009/9/main" objectType="Scroll" dx="16" fmlaLink="$B$74" horiz="1" max="80" page="10" val="30"/>
</file>

<file path=xl/ctrlProps/ctrlProp17.xml><?xml version="1.0" encoding="utf-8"?>
<formControlPr xmlns="http://schemas.microsoft.com/office/spreadsheetml/2009/9/main" objectType="Scroll" dx="16" fmlaLink="$B$75" horiz="1" max="80" page="10" val="30"/>
</file>

<file path=xl/ctrlProps/ctrlProp18.xml><?xml version="1.0" encoding="utf-8"?>
<formControlPr xmlns="http://schemas.microsoft.com/office/spreadsheetml/2009/9/main" objectType="Scroll" dx="16" fmlaLink="$B$76" horiz="1" max="80" page="10" val="0"/>
</file>

<file path=xl/ctrlProps/ctrlProp19.xml><?xml version="1.0" encoding="utf-8"?>
<formControlPr xmlns="http://schemas.microsoft.com/office/spreadsheetml/2009/9/main" objectType="Scroll" dx="16" fmlaLink="$B$77" horiz="1" max="80" page="10" val="0"/>
</file>

<file path=xl/ctrlProps/ctrlProp2.xml><?xml version="1.0" encoding="utf-8"?>
<formControlPr xmlns="http://schemas.microsoft.com/office/spreadsheetml/2009/9/main" objectType="Scroll" dx="16" fmlaLink="$B$77" horiz="1" max="80" page="10" val="30"/>
</file>

<file path=xl/ctrlProps/ctrlProp20.xml><?xml version="1.0" encoding="utf-8"?>
<formControlPr xmlns="http://schemas.microsoft.com/office/spreadsheetml/2009/9/main" objectType="Scroll" dx="16" fmlaLink="$B$78" horiz="1" max="80" page="10" val="0"/>
</file>

<file path=xl/ctrlProps/ctrlProp21.xml><?xml version="1.0" encoding="utf-8"?>
<formControlPr xmlns="http://schemas.microsoft.com/office/spreadsheetml/2009/9/main" objectType="Scroll" dx="16" fmlaLink="$B$79" horiz="1" max="80" page="10" val="0"/>
</file>

<file path=xl/ctrlProps/ctrlProp22.xml><?xml version="1.0" encoding="utf-8"?>
<formControlPr xmlns="http://schemas.microsoft.com/office/spreadsheetml/2009/9/main" objectType="Scroll" dx="16" fmlaLink="$B$74" horiz="1" max="80" page="10" val="30"/>
</file>

<file path=xl/ctrlProps/ctrlProp23.xml><?xml version="1.0" encoding="utf-8"?>
<formControlPr xmlns="http://schemas.microsoft.com/office/spreadsheetml/2009/9/main" objectType="Scroll" dx="16" fmlaLink="$B$75" horiz="1" max="80" page="10" val="30"/>
</file>

<file path=xl/ctrlProps/ctrlProp24.xml><?xml version="1.0" encoding="utf-8"?>
<formControlPr xmlns="http://schemas.microsoft.com/office/spreadsheetml/2009/9/main" objectType="Scroll" dx="16" fmlaLink="$B$76" horiz="1" max="80" page="10" val="30"/>
</file>

<file path=xl/ctrlProps/ctrlProp25.xml><?xml version="1.0" encoding="utf-8"?>
<formControlPr xmlns="http://schemas.microsoft.com/office/spreadsheetml/2009/9/main" objectType="Scroll" dx="16" fmlaLink="$B$77" horiz="1" max="80" page="10" val="0"/>
</file>

<file path=xl/ctrlProps/ctrlProp26.xml><?xml version="1.0" encoding="utf-8"?>
<formControlPr xmlns="http://schemas.microsoft.com/office/spreadsheetml/2009/9/main" objectType="Scroll" dx="16" fmlaLink="$B$78" horiz="1" max="80" page="10" val="0"/>
</file>

<file path=xl/ctrlProps/ctrlProp27.xml><?xml version="1.0" encoding="utf-8"?>
<formControlPr xmlns="http://schemas.microsoft.com/office/spreadsheetml/2009/9/main" objectType="Scroll" dx="16" fmlaLink="$B$79" horiz="1" max="80" page="10" val="0"/>
</file>

<file path=xl/ctrlProps/ctrlProp28.xml><?xml version="1.0" encoding="utf-8"?>
<formControlPr xmlns="http://schemas.microsoft.com/office/spreadsheetml/2009/9/main" objectType="Scroll" dx="16" fmlaLink="$B$80" horiz="1" max="80" page="10" val="0"/>
</file>

<file path=xl/ctrlProps/ctrlProp3.xml><?xml version="1.0" encoding="utf-8"?>
<formControlPr xmlns="http://schemas.microsoft.com/office/spreadsheetml/2009/9/main" objectType="Scroll" dx="16" fmlaLink="$B$78" horiz="1" max="80" page="10" val="30"/>
</file>

<file path=xl/ctrlProps/ctrlProp4.xml><?xml version="1.0" encoding="utf-8"?>
<formControlPr xmlns="http://schemas.microsoft.com/office/spreadsheetml/2009/9/main" objectType="Scroll" dx="16" fmlaLink="$B$79" horiz="1" max="80" page="10" val="0"/>
</file>

<file path=xl/ctrlProps/ctrlProp5.xml><?xml version="1.0" encoding="utf-8"?>
<formControlPr xmlns="http://schemas.microsoft.com/office/spreadsheetml/2009/9/main" objectType="Scroll" dx="16" fmlaLink="$B$80" horiz="1" max="80" page="10" val="0"/>
</file>

<file path=xl/ctrlProps/ctrlProp6.xml><?xml version="1.0" encoding="utf-8"?>
<formControlPr xmlns="http://schemas.microsoft.com/office/spreadsheetml/2009/9/main" objectType="Scroll" dx="16" fmlaLink="$B$81" horiz="1" max="80" page="10" val="0"/>
</file>

<file path=xl/ctrlProps/ctrlProp7.xml><?xml version="1.0" encoding="utf-8"?>
<formControlPr xmlns="http://schemas.microsoft.com/office/spreadsheetml/2009/9/main" objectType="Scroll" dx="16" fmlaLink="$B$82" horiz="1" max="80" page="10" val="0"/>
</file>

<file path=xl/ctrlProps/ctrlProp8.xml><?xml version="1.0" encoding="utf-8"?>
<formControlPr xmlns="http://schemas.microsoft.com/office/spreadsheetml/2009/9/main" objectType="Scroll" dx="16" fmlaLink="$B$74" horiz="1" max="80" page="10" val="30"/>
</file>

<file path=xl/ctrlProps/ctrlProp9.xml><?xml version="1.0" encoding="utf-8"?>
<formControlPr xmlns="http://schemas.microsoft.com/office/spreadsheetml/2009/9/main" objectType="Scroll" dx="16" fmlaLink="$B$75" horiz="1" max="80" page="10" val="3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13</xdr:row>
      <xdr:rowOff>130175</xdr:rowOff>
    </xdr:from>
    <xdr:to>
      <xdr:col>15</xdr:col>
      <xdr:colOff>561975</xdr:colOff>
      <xdr:row>39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123825</xdr:rowOff>
    </xdr:from>
    <xdr:to>
      <xdr:col>6</xdr:col>
      <xdr:colOff>209550</xdr:colOff>
      <xdr:row>40</xdr:row>
      <xdr:rowOff>44450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3</xdr:row>
      <xdr:rowOff>6350</xdr:rowOff>
    </xdr:from>
    <xdr:to>
      <xdr:col>16</xdr:col>
      <xdr:colOff>254000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32</xdr:row>
          <xdr:rowOff>12700</xdr:rowOff>
        </xdr:from>
        <xdr:to>
          <xdr:col>13</xdr:col>
          <xdr:colOff>469900</xdr:colOff>
          <xdr:row>33</xdr:row>
          <xdr:rowOff>12700</xdr:rowOff>
        </xdr:to>
        <xdr:sp macro="" textlink="">
          <xdr:nvSpPr>
            <xdr:cNvPr id="7169" name="Scroll Bar 1" descr="Residential Energy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B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34</xdr:row>
          <xdr:rowOff>12700</xdr:rowOff>
        </xdr:from>
        <xdr:to>
          <xdr:col>13</xdr:col>
          <xdr:colOff>469900</xdr:colOff>
          <xdr:row>35</xdr:row>
          <xdr:rowOff>12700</xdr:rowOff>
        </xdr:to>
        <xdr:sp macro="" textlink="">
          <xdr:nvSpPr>
            <xdr:cNvPr id="7170" name="Scroll Bar 2" descr="Residential Energy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B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36</xdr:row>
          <xdr:rowOff>12700</xdr:rowOff>
        </xdr:from>
        <xdr:to>
          <xdr:col>13</xdr:col>
          <xdr:colOff>469900</xdr:colOff>
          <xdr:row>37</xdr:row>
          <xdr:rowOff>12700</xdr:rowOff>
        </xdr:to>
        <xdr:sp macro="" textlink="">
          <xdr:nvSpPr>
            <xdr:cNvPr id="7171" name="Scroll Bar 3" descr="Residential Energy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B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38</xdr:row>
          <xdr:rowOff>12700</xdr:rowOff>
        </xdr:from>
        <xdr:to>
          <xdr:col>13</xdr:col>
          <xdr:colOff>469900</xdr:colOff>
          <xdr:row>39</xdr:row>
          <xdr:rowOff>12700</xdr:rowOff>
        </xdr:to>
        <xdr:sp macro="" textlink="">
          <xdr:nvSpPr>
            <xdr:cNvPr id="7172" name="Scroll Bar 4" descr="Residential Energy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B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40</xdr:row>
          <xdr:rowOff>12700</xdr:rowOff>
        </xdr:from>
        <xdr:to>
          <xdr:col>13</xdr:col>
          <xdr:colOff>469900</xdr:colOff>
          <xdr:row>41</xdr:row>
          <xdr:rowOff>12700</xdr:rowOff>
        </xdr:to>
        <xdr:sp macro="" textlink="">
          <xdr:nvSpPr>
            <xdr:cNvPr id="7173" name="Scroll Bar 5" descr="Residential Energy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B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42</xdr:row>
          <xdr:rowOff>12700</xdr:rowOff>
        </xdr:from>
        <xdr:to>
          <xdr:col>13</xdr:col>
          <xdr:colOff>469900</xdr:colOff>
          <xdr:row>43</xdr:row>
          <xdr:rowOff>12700</xdr:rowOff>
        </xdr:to>
        <xdr:sp macro="" textlink="">
          <xdr:nvSpPr>
            <xdr:cNvPr id="7174" name="Scroll Bar 6" descr="Residential Energy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B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44</xdr:row>
          <xdr:rowOff>12700</xdr:rowOff>
        </xdr:from>
        <xdr:to>
          <xdr:col>13</xdr:col>
          <xdr:colOff>469900</xdr:colOff>
          <xdr:row>45</xdr:row>
          <xdr:rowOff>12700</xdr:rowOff>
        </xdr:to>
        <xdr:sp macro="" textlink="">
          <xdr:nvSpPr>
            <xdr:cNvPr id="7175" name="Scroll Bar 7" descr="Residential Energy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B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16</xdr:col>
      <xdr:colOff>482600</xdr:colOff>
      <xdr:row>1</xdr:row>
      <xdr:rowOff>127000</xdr:rowOff>
    </xdr:from>
    <xdr:to>
      <xdr:col>25</xdr:col>
      <xdr:colOff>457200</xdr:colOff>
      <xdr:row>29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279400</xdr:colOff>
      <xdr:row>3</xdr:row>
      <xdr:rowOff>6350</xdr:rowOff>
    </xdr:from>
    <xdr:to>
      <xdr:col>17</xdr:col>
      <xdr:colOff>254000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32</xdr:row>
          <xdr:rowOff>12700</xdr:rowOff>
        </xdr:from>
        <xdr:to>
          <xdr:col>14</xdr:col>
          <xdr:colOff>469900</xdr:colOff>
          <xdr:row>33</xdr:row>
          <xdr:rowOff>12700</xdr:rowOff>
        </xdr:to>
        <xdr:sp macro="" textlink="">
          <xdr:nvSpPr>
            <xdr:cNvPr id="6145" name="Scroll Bar 1" descr="Residential Energy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C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34</xdr:row>
          <xdr:rowOff>12700</xdr:rowOff>
        </xdr:from>
        <xdr:to>
          <xdr:col>14</xdr:col>
          <xdr:colOff>469900</xdr:colOff>
          <xdr:row>35</xdr:row>
          <xdr:rowOff>12700</xdr:rowOff>
        </xdr:to>
        <xdr:sp macro="" textlink="">
          <xdr:nvSpPr>
            <xdr:cNvPr id="6146" name="Scroll Bar 2" descr="Residential Energy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C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36</xdr:row>
          <xdr:rowOff>12700</xdr:rowOff>
        </xdr:from>
        <xdr:to>
          <xdr:col>14</xdr:col>
          <xdr:colOff>469900</xdr:colOff>
          <xdr:row>37</xdr:row>
          <xdr:rowOff>12700</xdr:rowOff>
        </xdr:to>
        <xdr:sp macro="" textlink="">
          <xdr:nvSpPr>
            <xdr:cNvPr id="6147" name="Scroll Bar 3" descr="Residential Energy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C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38</xdr:row>
          <xdr:rowOff>12700</xdr:rowOff>
        </xdr:from>
        <xdr:to>
          <xdr:col>14</xdr:col>
          <xdr:colOff>469900</xdr:colOff>
          <xdr:row>39</xdr:row>
          <xdr:rowOff>12700</xdr:rowOff>
        </xdr:to>
        <xdr:sp macro="" textlink="">
          <xdr:nvSpPr>
            <xdr:cNvPr id="6148" name="Scroll Bar 4" descr="Residential Energy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C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40</xdr:row>
          <xdr:rowOff>12700</xdr:rowOff>
        </xdr:from>
        <xdr:to>
          <xdr:col>14</xdr:col>
          <xdr:colOff>469900</xdr:colOff>
          <xdr:row>41</xdr:row>
          <xdr:rowOff>12700</xdr:rowOff>
        </xdr:to>
        <xdr:sp macro="" textlink="">
          <xdr:nvSpPr>
            <xdr:cNvPr id="6149" name="Scroll Bar 5" descr="Residential Energy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C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42</xdr:row>
          <xdr:rowOff>12700</xdr:rowOff>
        </xdr:from>
        <xdr:to>
          <xdr:col>14</xdr:col>
          <xdr:colOff>469900</xdr:colOff>
          <xdr:row>43</xdr:row>
          <xdr:rowOff>12700</xdr:rowOff>
        </xdr:to>
        <xdr:sp macro="" textlink="">
          <xdr:nvSpPr>
            <xdr:cNvPr id="6150" name="Scroll Bar 6" descr="Residential Energy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C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44</xdr:row>
          <xdr:rowOff>12700</xdr:rowOff>
        </xdr:from>
        <xdr:to>
          <xdr:col>14</xdr:col>
          <xdr:colOff>469900</xdr:colOff>
          <xdr:row>45</xdr:row>
          <xdr:rowOff>12700</xdr:rowOff>
        </xdr:to>
        <xdr:sp macro="" textlink="">
          <xdr:nvSpPr>
            <xdr:cNvPr id="6151" name="Scroll Bar 7" descr="Residential Energy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C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17</xdr:col>
      <xdr:colOff>482600</xdr:colOff>
      <xdr:row>1</xdr:row>
      <xdr:rowOff>127000</xdr:rowOff>
    </xdr:from>
    <xdr:to>
      <xdr:col>26</xdr:col>
      <xdr:colOff>457200</xdr:colOff>
      <xdr:row>29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3</xdr:row>
      <xdr:rowOff>6350</xdr:rowOff>
    </xdr:from>
    <xdr:to>
      <xdr:col>16</xdr:col>
      <xdr:colOff>254000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32</xdr:row>
          <xdr:rowOff>12700</xdr:rowOff>
        </xdr:from>
        <xdr:to>
          <xdr:col>13</xdr:col>
          <xdr:colOff>469900</xdr:colOff>
          <xdr:row>33</xdr:row>
          <xdr:rowOff>12700</xdr:rowOff>
        </xdr:to>
        <xdr:sp macro="" textlink="">
          <xdr:nvSpPr>
            <xdr:cNvPr id="8193" name="Scroll Bar 1" descr="Residential Energy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D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34</xdr:row>
          <xdr:rowOff>12700</xdr:rowOff>
        </xdr:from>
        <xdr:to>
          <xdr:col>13</xdr:col>
          <xdr:colOff>469900</xdr:colOff>
          <xdr:row>35</xdr:row>
          <xdr:rowOff>12700</xdr:rowOff>
        </xdr:to>
        <xdr:sp macro="" textlink="">
          <xdr:nvSpPr>
            <xdr:cNvPr id="8194" name="Scroll Bar 2" descr="Residential Energy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D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36</xdr:row>
          <xdr:rowOff>12700</xdr:rowOff>
        </xdr:from>
        <xdr:to>
          <xdr:col>13</xdr:col>
          <xdr:colOff>469900</xdr:colOff>
          <xdr:row>37</xdr:row>
          <xdr:rowOff>12700</xdr:rowOff>
        </xdr:to>
        <xdr:sp macro="" textlink="">
          <xdr:nvSpPr>
            <xdr:cNvPr id="8195" name="Scroll Bar 3" descr="Residential Energy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D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38</xdr:row>
          <xdr:rowOff>12700</xdr:rowOff>
        </xdr:from>
        <xdr:to>
          <xdr:col>13</xdr:col>
          <xdr:colOff>469900</xdr:colOff>
          <xdr:row>39</xdr:row>
          <xdr:rowOff>12700</xdr:rowOff>
        </xdr:to>
        <xdr:sp macro="" textlink="">
          <xdr:nvSpPr>
            <xdr:cNvPr id="8196" name="Scroll Bar 4" descr="Residential Energy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D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40</xdr:row>
          <xdr:rowOff>12700</xdr:rowOff>
        </xdr:from>
        <xdr:to>
          <xdr:col>13</xdr:col>
          <xdr:colOff>469900</xdr:colOff>
          <xdr:row>41</xdr:row>
          <xdr:rowOff>12700</xdr:rowOff>
        </xdr:to>
        <xdr:sp macro="" textlink="">
          <xdr:nvSpPr>
            <xdr:cNvPr id="8197" name="Scroll Bar 5" descr="Residential Energy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D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42</xdr:row>
          <xdr:rowOff>12700</xdr:rowOff>
        </xdr:from>
        <xdr:to>
          <xdr:col>13</xdr:col>
          <xdr:colOff>469900</xdr:colOff>
          <xdr:row>43</xdr:row>
          <xdr:rowOff>12700</xdr:rowOff>
        </xdr:to>
        <xdr:sp macro="" textlink="">
          <xdr:nvSpPr>
            <xdr:cNvPr id="8198" name="Scroll Bar 6" descr="Residential Energy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D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44</xdr:row>
          <xdr:rowOff>12700</xdr:rowOff>
        </xdr:from>
        <xdr:to>
          <xdr:col>13</xdr:col>
          <xdr:colOff>469900</xdr:colOff>
          <xdr:row>45</xdr:row>
          <xdr:rowOff>12700</xdr:rowOff>
        </xdr:to>
        <xdr:sp macro="" textlink="">
          <xdr:nvSpPr>
            <xdr:cNvPr id="8199" name="Scroll Bar 7" descr="Residential Energy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D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16</xdr:col>
      <xdr:colOff>482600</xdr:colOff>
      <xdr:row>1</xdr:row>
      <xdr:rowOff>127000</xdr:rowOff>
    </xdr:from>
    <xdr:to>
      <xdr:col>25</xdr:col>
      <xdr:colOff>457200</xdr:colOff>
      <xdr:row>29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279400</xdr:colOff>
      <xdr:row>3</xdr:row>
      <xdr:rowOff>6350</xdr:rowOff>
    </xdr:from>
    <xdr:to>
      <xdr:col>17</xdr:col>
      <xdr:colOff>254000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32</xdr:row>
          <xdr:rowOff>12700</xdr:rowOff>
        </xdr:from>
        <xdr:to>
          <xdr:col>14</xdr:col>
          <xdr:colOff>469900</xdr:colOff>
          <xdr:row>33</xdr:row>
          <xdr:rowOff>12700</xdr:rowOff>
        </xdr:to>
        <xdr:sp macro="" textlink="">
          <xdr:nvSpPr>
            <xdr:cNvPr id="4097" name="Scroll Bar 1" descr="Residential Energy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E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34</xdr:row>
          <xdr:rowOff>12700</xdr:rowOff>
        </xdr:from>
        <xdr:to>
          <xdr:col>14</xdr:col>
          <xdr:colOff>469900</xdr:colOff>
          <xdr:row>35</xdr:row>
          <xdr:rowOff>12700</xdr:rowOff>
        </xdr:to>
        <xdr:sp macro="" textlink="">
          <xdr:nvSpPr>
            <xdr:cNvPr id="4098" name="Scroll Bar 2" descr="Residential Energy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E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36</xdr:row>
          <xdr:rowOff>12700</xdr:rowOff>
        </xdr:from>
        <xdr:to>
          <xdr:col>14</xdr:col>
          <xdr:colOff>469900</xdr:colOff>
          <xdr:row>37</xdr:row>
          <xdr:rowOff>12700</xdr:rowOff>
        </xdr:to>
        <xdr:sp macro="" textlink="">
          <xdr:nvSpPr>
            <xdr:cNvPr id="4099" name="Scroll Bar 3" descr="Residential Energy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E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38</xdr:row>
          <xdr:rowOff>12700</xdr:rowOff>
        </xdr:from>
        <xdr:to>
          <xdr:col>14</xdr:col>
          <xdr:colOff>469900</xdr:colOff>
          <xdr:row>39</xdr:row>
          <xdr:rowOff>12700</xdr:rowOff>
        </xdr:to>
        <xdr:sp macro="" textlink="">
          <xdr:nvSpPr>
            <xdr:cNvPr id="4100" name="Scroll Bar 4" descr="Residential Energy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E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40</xdr:row>
          <xdr:rowOff>12700</xdr:rowOff>
        </xdr:from>
        <xdr:to>
          <xdr:col>14</xdr:col>
          <xdr:colOff>469900</xdr:colOff>
          <xdr:row>41</xdr:row>
          <xdr:rowOff>12700</xdr:rowOff>
        </xdr:to>
        <xdr:sp macro="" textlink="">
          <xdr:nvSpPr>
            <xdr:cNvPr id="4101" name="Scroll Bar 5" descr="Residential Energy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E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42</xdr:row>
          <xdr:rowOff>12700</xdr:rowOff>
        </xdr:from>
        <xdr:to>
          <xdr:col>14</xdr:col>
          <xdr:colOff>469900</xdr:colOff>
          <xdr:row>43</xdr:row>
          <xdr:rowOff>12700</xdr:rowOff>
        </xdr:to>
        <xdr:sp macro="" textlink="">
          <xdr:nvSpPr>
            <xdr:cNvPr id="4102" name="Scroll Bar 6" descr="Residential Energy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E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44</xdr:row>
          <xdr:rowOff>12700</xdr:rowOff>
        </xdr:from>
        <xdr:to>
          <xdr:col>14</xdr:col>
          <xdr:colOff>469900</xdr:colOff>
          <xdr:row>45</xdr:row>
          <xdr:rowOff>12700</xdr:rowOff>
        </xdr:to>
        <xdr:sp macro="" textlink="">
          <xdr:nvSpPr>
            <xdr:cNvPr id="4103" name="Scroll Bar 7" descr="Residential Energy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E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17</xdr:col>
      <xdr:colOff>482600</xdr:colOff>
      <xdr:row>1</xdr:row>
      <xdr:rowOff>127000</xdr:rowOff>
    </xdr:from>
    <xdr:to>
      <xdr:col>26</xdr:col>
      <xdr:colOff>457200</xdr:colOff>
      <xdr:row>29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11</xdr:row>
      <xdr:rowOff>144462</xdr:rowOff>
    </xdr:from>
    <xdr:to>
      <xdr:col>4</xdr:col>
      <xdr:colOff>695325</xdr:colOff>
      <xdr:row>26</xdr:row>
      <xdr:rowOff>20637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3</xdr:row>
      <xdr:rowOff>6350</xdr:rowOff>
    </xdr:from>
    <xdr:to>
      <xdr:col>16</xdr:col>
      <xdr:colOff>254000</xdr:colOff>
      <xdr:row>30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482600</xdr:colOff>
      <xdr:row>1</xdr:row>
      <xdr:rowOff>127000</xdr:rowOff>
    </xdr:from>
    <xdr:to>
      <xdr:col>25</xdr:col>
      <xdr:colOff>457200</xdr:colOff>
      <xdr:row>29</xdr:row>
      <xdr:rowOff>82550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3</xdr:row>
      <xdr:rowOff>6350</xdr:rowOff>
    </xdr:from>
    <xdr:to>
      <xdr:col>16</xdr:col>
      <xdr:colOff>254000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482600</xdr:colOff>
      <xdr:row>1</xdr:row>
      <xdr:rowOff>127000</xdr:rowOff>
    </xdr:from>
    <xdr:to>
      <xdr:col>25</xdr:col>
      <xdr:colOff>457200</xdr:colOff>
      <xdr:row>29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3</xdr:row>
      <xdr:rowOff>6350</xdr:rowOff>
    </xdr:from>
    <xdr:to>
      <xdr:col>16</xdr:col>
      <xdr:colOff>254000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482600</xdr:colOff>
      <xdr:row>1</xdr:row>
      <xdr:rowOff>127000</xdr:rowOff>
    </xdr:from>
    <xdr:to>
      <xdr:col>25</xdr:col>
      <xdr:colOff>457200</xdr:colOff>
      <xdr:row>29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3</xdr:row>
      <xdr:rowOff>6350</xdr:rowOff>
    </xdr:from>
    <xdr:to>
      <xdr:col>16</xdr:col>
      <xdr:colOff>254000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482600</xdr:colOff>
      <xdr:row>1</xdr:row>
      <xdr:rowOff>127000</xdr:rowOff>
    </xdr:from>
    <xdr:to>
      <xdr:col>25</xdr:col>
      <xdr:colOff>457200</xdr:colOff>
      <xdr:row>29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3</xdr:row>
      <xdr:rowOff>6350</xdr:rowOff>
    </xdr:from>
    <xdr:to>
      <xdr:col>16</xdr:col>
      <xdr:colOff>254000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482600</xdr:colOff>
      <xdr:row>1</xdr:row>
      <xdr:rowOff>127000</xdr:rowOff>
    </xdr:from>
    <xdr:to>
      <xdr:col>25</xdr:col>
      <xdr:colOff>457200</xdr:colOff>
      <xdr:row>29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3</xdr:row>
      <xdr:rowOff>6350</xdr:rowOff>
    </xdr:from>
    <xdr:to>
      <xdr:col>16</xdr:col>
      <xdr:colOff>254000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482600</xdr:colOff>
      <xdr:row>1</xdr:row>
      <xdr:rowOff>127000</xdr:rowOff>
    </xdr:from>
    <xdr:to>
      <xdr:col>25</xdr:col>
      <xdr:colOff>457200</xdr:colOff>
      <xdr:row>29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279400</xdr:colOff>
      <xdr:row>3</xdr:row>
      <xdr:rowOff>6350</xdr:rowOff>
    </xdr:from>
    <xdr:to>
      <xdr:col>18</xdr:col>
      <xdr:colOff>254000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482600</xdr:colOff>
      <xdr:row>1</xdr:row>
      <xdr:rowOff>127000</xdr:rowOff>
    </xdr:from>
    <xdr:to>
      <xdr:col>27</xdr:col>
      <xdr:colOff>457200</xdr:colOff>
      <xdr:row>29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galloco, Adam" id="{44ABDA5D-60E9-4DF6-A7D1-34B68CF8CF91}" userId="S::53094@icf.com::4d7c82e4-9df0-4c4d-80fb-aa33824b417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4" dT="2020-03-26T20:56:12.84" personId="{44ABDA5D-60E9-4DF6-A7D1-34B68CF8CF91}" id="{A1D79233-872A-4FFD-AD39-F6B05CA96C93}">
    <text>Models emissions reductions from grid/renewables improvements</text>
  </threadedComment>
  <threadedComment ref="C34" dT="2020-03-26T20:53:33.61" personId="{44ABDA5D-60E9-4DF6-A7D1-34B68CF8CF91}" id="{248786FC-DF9F-4526-B537-5B572F946A77}">
    <text>Models low carbon transportation improvements in light duty sector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24" dT="2020-03-26T20:56:12.84" personId="{44ABDA5D-60E9-4DF6-A7D1-34B68CF8CF91}" id="{287CAD06-3AB4-4408-9386-7C910A36AA5F}">
    <text>Models emissions reductions from grid/renewables improvements</text>
  </threadedComment>
  <threadedComment ref="C34" dT="2020-03-26T20:53:33.61" personId="{44ABDA5D-60E9-4DF6-A7D1-34B68CF8CF91}" id="{5D3B1DD1-B723-41A2-A6A0-06EF9AE08C3C}">
    <text>Models low carbon transportation improvements in light duty sector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24" dT="2020-03-26T20:56:12.84" personId="{44ABDA5D-60E9-4DF6-A7D1-34B68CF8CF91}" id="{8483E3EB-49DE-4791-B99A-3E892843E92D}">
    <text>Models emissions reductions from grid/renewables improvements</text>
  </threadedComment>
  <threadedComment ref="C34" dT="2020-03-26T20:53:33.61" personId="{44ABDA5D-60E9-4DF6-A7D1-34B68CF8CF91}" id="{551AA803-018F-461A-BBB0-87D344102904}">
    <text>Models low carbon transportation improvements in light duty sector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24" dT="2020-03-26T20:56:12.84" personId="{44ABDA5D-60E9-4DF6-A7D1-34B68CF8CF91}" id="{7831DCA6-D6C0-466D-988C-50B7D1EA9579}">
    <text>Models emissions reductions from grid/renewables improvements</text>
  </threadedComment>
  <threadedComment ref="C34" dT="2020-03-26T20:53:33.61" personId="{44ABDA5D-60E9-4DF6-A7D1-34B68CF8CF91}" id="{AB7A067D-E2C4-463B-9788-3F0D9F1236D9}">
    <text>Models low carbon transportation improvements in light duty sector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C24" dT="2020-03-26T20:56:12.84" personId="{44ABDA5D-60E9-4DF6-A7D1-34B68CF8CF91}" id="{6B260DE3-DCC1-4DB2-93E1-79F24461A7C2}">
    <text>Models emissions reductions from grid/renewables improvements</text>
  </threadedComment>
  <threadedComment ref="C34" dT="2020-03-26T20:53:33.61" personId="{44ABDA5D-60E9-4DF6-A7D1-34B68CF8CF91}" id="{D04B3B21-0362-49C9-AACA-E34B99FC8312}">
    <text>Models low carbon transportation improvements in light duty sector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24" dT="2020-03-26T20:56:12.84" personId="{44ABDA5D-60E9-4DF6-A7D1-34B68CF8CF91}" id="{B5442146-E652-4DBA-86DB-F990B6962441}">
    <text>Models emissions reductions from grid/renewables improvements</text>
  </threadedComment>
  <threadedComment ref="C34" dT="2020-03-26T20:56:12.84" personId="{44ABDA5D-60E9-4DF6-A7D1-34B68CF8CF91}" id="{15758ECC-BCC9-4DE7-A128-F63B2370D1B8}">
    <text>Models emissions reductions from grid/renewables improvements</text>
  </threadedComment>
  <threadedComment ref="D34" dT="2020-03-26T21:01:12.08" personId="{44ABDA5D-60E9-4DF6-A7D1-34B68CF8CF91}" id="{826F7591-43FE-4782-9DB4-D71901509F68}">
    <text>Models penetration of low/no carbon gas</text>
  </threadedComment>
  <threadedComment ref="C44" dT="2020-03-26T20:56:12.84" personId="{44ABDA5D-60E9-4DF6-A7D1-34B68CF8CF91}" id="{6D0C7988-0E45-4E93-BFFD-1DA471BEA3E1}">
    <text>Models emissions reductions from grid/renewables improvements for rows 45/46 
and 
low carbon transportation improvements in light duty sector for row 47</text>
  </threadedComment>
  <threadedComment ref="D44" dT="2020-03-26T21:01:12.08" personId="{44ABDA5D-60E9-4DF6-A7D1-34B68CF8CF91}" id="{ADB477B0-FBD9-46E7-9B36-D579E0792D00}">
    <text>Models penetration of low/no carbon gas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C24" dT="2020-03-26T20:56:12.84" personId="{44ABDA5D-60E9-4DF6-A7D1-34B68CF8CF91}" id="{BC596FF4-8A0D-4D63-9037-F4523655F5A7}">
    <text>Models emissions reductions from grid/renewables improvements</text>
  </threadedComment>
  <threadedComment ref="D24" dT="2020-03-26T21:01:12.08" personId="{44ABDA5D-60E9-4DF6-A7D1-34B68CF8CF91}" id="{7DDF0843-9ABD-4EDA-AFC4-0AEB78F00C83}">
    <text>Models penetration of low/no carbon gas</text>
  </threadedComment>
  <threadedComment ref="C34" dT="2020-03-26T20:56:12.84" personId="{44ABDA5D-60E9-4DF6-A7D1-34B68CF8CF91}" id="{3FAF7AF6-10B5-452E-A3B2-9BCAE3F50BC1}">
    <text>Models emissions reductions from grid/renewables improvements</text>
  </threadedComment>
  <threadedComment ref="D34" dT="2020-03-26T21:01:12.08" personId="{44ABDA5D-60E9-4DF6-A7D1-34B68CF8CF91}" id="{4668B6A1-10B9-4493-B947-5A6A8F2378A3}">
    <text>Models penetration of low/no carbon gas</text>
  </threadedComment>
  <threadedComment ref="C44" dT="2020-03-26T20:56:12.84" personId="{44ABDA5D-60E9-4DF6-A7D1-34B68CF8CF91}" id="{09FE385B-6A54-44BA-A758-1162BE0B76E2}">
    <text>Models emissions reductions from grid/renewables improvements for rows 45/46 
and 
low carbon transportation improvements in light duty sector for row 47</text>
  </threadedComment>
  <threadedComment ref="D44" dT="2020-03-26T21:01:12.08" personId="{44ABDA5D-60E9-4DF6-A7D1-34B68CF8CF91}" id="{BA92F3D7-19AA-4843-84C0-DBF7EA00C847}">
    <text>Models penetration of low/no carbon gas for rows 45/46
and
low carbon transportation improvements in heavy duty sector for row 47</text>
  </threadedComment>
  <threadedComment ref="C54" dT="2020-03-26T20:56:12.84" personId="{44ABDA5D-60E9-4DF6-A7D1-34B68CF8CF91}" id="{0ED6444E-74C5-4C61-9222-966E6E1EF96C}">
    <text>Models emissions reductions from grid/renewables improvements for rows 55/56 
and 
low carbon transportation improvements in light duty sector for row 57
and 
process emissions improvements for row 61</text>
  </threadedComment>
  <threadedComment ref="D54" dT="2020-03-26T21:01:12.08" personId="{44ABDA5D-60E9-4DF6-A7D1-34B68CF8CF91}" id="{3FBCD0A6-C584-48E6-AD0B-8DD44E1E351F}">
    <text>Models penetration of low/no carbon gas for rows 45/46
and
low carbon transportation improvements in heavy duty sector for row 47</text>
  </threadedComment>
  <threadedComment ref="C64" dT="2020-03-26T20:56:12.84" personId="{44ABDA5D-60E9-4DF6-A7D1-34B68CF8CF91}" id="{89B2EA92-7855-4792-80D1-BBF456E9654F}">
    <text>Models emissions reductions from grid/renewables improvements for rows 65/66 
and 
low carbon transportation improvements in both light and heavy duty sector for row 67
and 
process emissions improvements for row 71</text>
  </threadedComment>
  <threadedComment ref="D64" dT="2020-03-26T21:01:12.08" personId="{44ABDA5D-60E9-4DF6-A7D1-34B68CF8CF91}" id="{2844B20C-49EF-4CD5-8472-809C1C7E7DF1}">
    <text>Models penetration of low/no carbon gas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0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ctrlProp" Target="../ctrlProps/ctrlProp8.xml"/><Relationship Id="rId7" Type="http://schemas.openxmlformats.org/officeDocument/2006/relationships/ctrlProp" Target="../ctrlProps/ctrlProp12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1.xm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ctrlProp" Target="../ctrlProps/ctrlProp15.xml"/><Relationship Id="rId7" Type="http://schemas.openxmlformats.org/officeDocument/2006/relationships/ctrlProp" Target="../ctrlProps/ctrlProp19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2.xml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ctrlProp" Target="../ctrlProps/ctrlProp22.xml"/><Relationship Id="rId7" Type="http://schemas.openxmlformats.org/officeDocument/2006/relationships/ctrlProp" Target="../ctrlProps/ctrlProp26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3.xml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microsoft.com/office/2017/10/relationships/threadedComment" Target="../threadedComments/threadedComment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B132-D110-4C0A-81B4-777DDF82BB99}">
  <dimension ref="A1:C19"/>
  <sheetViews>
    <sheetView tabSelected="1" workbookViewId="0">
      <selection activeCell="A4" sqref="A4"/>
    </sheetView>
  </sheetViews>
  <sheetFormatPr defaultRowHeight="14.5" x14ac:dyDescent="0.35"/>
  <cols>
    <col min="1" max="1" width="24.1796875" customWidth="1"/>
    <col min="2" max="2" width="41.7265625" customWidth="1"/>
    <col min="3" max="3" width="14.26953125" bestFit="1" customWidth="1"/>
  </cols>
  <sheetData>
    <row r="1" spans="1:3" x14ac:dyDescent="0.35">
      <c r="A1" s="14" t="s">
        <v>137</v>
      </c>
    </row>
    <row r="2" spans="1:3" x14ac:dyDescent="0.35">
      <c r="A2" s="14"/>
    </row>
    <row r="3" spans="1:3" x14ac:dyDescent="0.35">
      <c r="A3" s="14" t="s">
        <v>149</v>
      </c>
    </row>
    <row r="4" spans="1:3" x14ac:dyDescent="0.35">
      <c r="A4" s="9" t="s">
        <v>157</v>
      </c>
      <c r="B4" s="56" t="s">
        <v>150</v>
      </c>
    </row>
    <row r="5" spans="1:3" x14ac:dyDescent="0.35">
      <c r="A5" s="14"/>
    </row>
    <row r="6" spans="1:3" x14ac:dyDescent="0.35">
      <c r="A6" s="14"/>
    </row>
    <row r="7" spans="1:3" x14ac:dyDescent="0.35">
      <c r="A7" s="14"/>
    </row>
    <row r="8" spans="1:3" x14ac:dyDescent="0.35">
      <c r="A8" s="14"/>
    </row>
    <row r="10" spans="1:3" x14ac:dyDescent="0.35">
      <c r="A10" s="14" t="s">
        <v>148</v>
      </c>
      <c r="B10" s="14" t="s">
        <v>138</v>
      </c>
      <c r="C10" s="14" t="s">
        <v>144</v>
      </c>
    </row>
    <row r="11" spans="1:3" ht="58" x14ac:dyDescent="0.35">
      <c r="A11" t="s">
        <v>139</v>
      </c>
      <c r="B11" s="16" t="s">
        <v>145</v>
      </c>
      <c r="C11">
        <v>2</v>
      </c>
    </row>
    <row r="12" spans="1:3" ht="43.5" x14ac:dyDescent="0.35">
      <c r="A12" t="s">
        <v>139</v>
      </c>
      <c r="B12" s="16" t="s">
        <v>151</v>
      </c>
      <c r="C12">
        <v>2</v>
      </c>
    </row>
    <row r="13" spans="1:3" ht="29" x14ac:dyDescent="0.35">
      <c r="A13" t="s">
        <v>139</v>
      </c>
      <c r="B13" s="16" t="s">
        <v>143</v>
      </c>
      <c r="C13">
        <v>2</v>
      </c>
    </row>
    <row r="14" spans="1:3" ht="29" x14ac:dyDescent="0.35">
      <c r="A14" t="s">
        <v>139</v>
      </c>
      <c r="B14" s="16" t="s">
        <v>167</v>
      </c>
      <c r="C14">
        <v>2</v>
      </c>
    </row>
    <row r="15" spans="1:3" ht="29" x14ac:dyDescent="0.35">
      <c r="A15" t="s">
        <v>139</v>
      </c>
      <c r="B15" s="16" t="s">
        <v>175</v>
      </c>
      <c r="C15">
        <v>2</v>
      </c>
    </row>
    <row r="16" spans="1:3" ht="43.5" x14ac:dyDescent="0.35">
      <c r="A16" t="s">
        <v>153</v>
      </c>
      <c r="B16" s="16" t="s">
        <v>154</v>
      </c>
      <c r="C16">
        <v>2</v>
      </c>
    </row>
    <row r="17" spans="1:3" x14ac:dyDescent="0.35">
      <c r="A17" t="s">
        <v>155</v>
      </c>
      <c r="B17" s="16" t="s">
        <v>156</v>
      </c>
      <c r="C17">
        <v>2</v>
      </c>
    </row>
    <row r="18" spans="1:3" ht="58" x14ac:dyDescent="0.35">
      <c r="A18" t="s">
        <v>33</v>
      </c>
      <c r="B18" s="16" t="s">
        <v>168</v>
      </c>
      <c r="C18">
        <v>2</v>
      </c>
    </row>
    <row r="19" spans="1:3" ht="58" x14ac:dyDescent="0.35">
      <c r="A19" s="16" t="s">
        <v>166</v>
      </c>
      <c r="B19" s="16" t="s">
        <v>147</v>
      </c>
      <c r="C19">
        <v>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1759-0FAF-47B7-B39E-4353978715F2}">
  <dimension ref="A1:H69"/>
  <sheetViews>
    <sheetView workbookViewId="0"/>
  </sheetViews>
  <sheetFormatPr defaultColWidth="11.453125" defaultRowHeight="14.5" x14ac:dyDescent="0.35"/>
  <cols>
    <col min="1" max="1" width="22.26953125" bestFit="1" customWidth="1"/>
    <col min="2" max="2" width="17" bestFit="1" customWidth="1"/>
    <col min="3" max="3" width="16.90625" bestFit="1" customWidth="1"/>
    <col min="4" max="4" width="14.54296875" bestFit="1" customWidth="1"/>
    <col min="5" max="6" width="14.26953125" customWidth="1"/>
    <col min="7" max="7" width="16.453125" bestFit="1" customWidth="1"/>
  </cols>
  <sheetData>
    <row r="1" spans="1:8" x14ac:dyDescent="0.35">
      <c r="A1" s="68" t="s">
        <v>161</v>
      </c>
    </row>
    <row r="2" spans="1:8" x14ac:dyDescent="0.35">
      <c r="G2" s="69" t="s">
        <v>172</v>
      </c>
    </row>
    <row r="3" spans="1:8" ht="72.5" x14ac:dyDescent="0.35">
      <c r="B3" s="54" t="s">
        <v>141</v>
      </c>
      <c r="C3" s="54" t="s">
        <v>142</v>
      </c>
      <c r="D3" s="16" t="s">
        <v>21</v>
      </c>
      <c r="E3" s="16" t="s">
        <v>132</v>
      </c>
      <c r="F3" s="16" t="s">
        <v>133</v>
      </c>
      <c r="G3" s="88" t="s">
        <v>134</v>
      </c>
    </row>
    <row r="4" spans="1:8" x14ac:dyDescent="0.35">
      <c r="A4" t="s">
        <v>8</v>
      </c>
      <c r="B4" s="59">
        <v>3632263.2529285001</v>
      </c>
      <c r="C4" s="1">
        <v>2925645</v>
      </c>
      <c r="D4" s="1">
        <f t="shared" ref="D4:D10" si="0">D15</f>
        <v>3547040.8954709149</v>
      </c>
      <c r="E4" s="1">
        <f>F25</f>
        <v>1044455.2649999999</v>
      </c>
      <c r="F4" s="1">
        <f>F35</f>
        <v>798701.08499999996</v>
      </c>
      <c r="G4" s="89">
        <f>F45</f>
        <v>798701.08499999996</v>
      </c>
    </row>
    <row r="5" spans="1:8" x14ac:dyDescent="0.35">
      <c r="A5" t="s">
        <v>7</v>
      </c>
      <c r="B5" s="59">
        <v>4428781.2476285491</v>
      </c>
      <c r="C5" s="1">
        <v>3276265</v>
      </c>
      <c r="D5" s="1">
        <f t="shared" si="0"/>
        <v>3960013.7158853598</v>
      </c>
      <c r="E5" s="1">
        <f t="shared" ref="E5:E10" si="1">F26</f>
        <v>501268.54499999993</v>
      </c>
      <c r="F5" s="1">
        <f t="shared" ref="F5:F10" si="2">F36</f>
        <v>383323.00499999989</v>
      </c>
      <c r="G5" s="89">
        <f t="shared" ref="G5:G10" si="3">F46</f>
        <v>383323.00499999989</v>
      </c>
    </row>
    <row r="6" spans="1:8" x14ac:dyDescent="0.35">
      <c r="A6" t="s">
        <v>2</v>
      </c>
      <c r="B6" s="60">
        <v>4798776.2352190884</v>
      </c>
      <c r="C6" s="1">
        <v>5152683</v>
      </c>
      <c r="D6" s="1">
        <f t="shared" si="0"/>
        <v>4740468.3600000003</v>
      </c>
      <c r="E6" s="1">
        <f t="shared" si="1"/>
        <v>4740468.3600000003</v>
      </c>
      <c r="F6" s="1">
        <f t="shared" si="2"/>
        <v>4740468.3600000003</v>
      </c>
      <c r="G6" s="89">
        <f t="shared" si="3"/>
        <v>2573868.2121599996</v>
      </c>
    </row>
    <row r="7" spans="1:8" x14ac:dyDescent="0.35">
      <c r="A7" t="s">
        <v>12</v>
      </c>
      <c r="B7" s="59">
        <v>5797.53</v>
      </c>
      <c r="C7" s="1">
        <v>4416</v>
      </c>
      <c r="D7" s="1">
        <f t="shared" si="0"/>
        <v>5608.32</v>
      </c>
      <c r="E7" s="1">
        <f t="shared" si="1"/>
        <v>5608.32</v>
      </c>
      <c r="F7" s="1">
        <f t="shared" si="2"/>
        <v>5608.32</v>
      </c>
      <c r="G7" s="89">
        <f t="shared" si="3"/>
        <v>5608.32</v>
      </c>
    </row>
    <row r="8" spans="1:8" x14ac:dyDescent="0.35">
      <c r="A8" t="s">
        <v>4</v>
      </c>
      <c r="B8" s="59">
        <v>7767.6945601230991</v>
      </c>
      <c r="C8" s="61">
        <v>8363</v>
      </c>
      <c r="D8" s="1">
        <f t="shared" si="0"/>
        <v>6355.88</v>
      </c>
      <c r="E8" s="1">
        <f t="shared" si="1"/>
        <v>6355.88</v>
      </c>
      <c r="F8" s="1">
        <f t="shared" si="2"/>
        <v>6355.88</v>
      </c>
      <c r="G8" s="89">
        <f t="shared" si="3"/>
        <v>6355.88</v>
      </c>
    </row>
    <row r="9" spans="1:8" x14ac:dyDescent="0.35">
      <c r="A9" t="s">
        <v>5</v>
      </c>
      <c r="B9" s="59">
        <v>345460</v>
      </c>
      <c r="C9" s="1">
        <v>213737</v>
      </c>
      <c r="D9" s="1">
        <f t="shared" si="0"/>
        <v>273583.35999999999</v>
      </c>
      <c r="E9" s="1">
        <f t="shared" si="1"/>
        <v>273583.35999999999</v>
      </c>
      <c r="F9" s="1">
        <f t="shared" si="2"/>
        <v>273583.35999999999</v>
      </c>
      <c r="G9" s="89">
        <f t="shared" si="3"/>
        <v>273583.35999999999</v>
      </c>
    </row>
    <row r="10" spans="1:8" x14ac:dyDescent="0.35">
      <c r="A10" t="s">
        <v>6</v>
      </c>
      <c r="B10" s="59">
        <v>415652.67130882398</v>
      </c>
      <c r="C10" s="1">
        <v>632563</v>
      </c>
      <c r="D10" s="1">
        <f t="shared" si="0"/>
        <v>803355.01</v>
      </c>
      <c r="E10" s="1">
        <f t="shared" si="1"/>
        <v>803355.01</v>
      </c>
      <c r="F10" s="1">
        <f t="shared" si="2"/>
        <v>803355.01</v>
      </c>
      <c r="G10" s="89">
        <f t="shared" si="3"/>
        <v>803355.01</v>
      </c>
    </row>
    <row r="11" spans="1:8" x14ac:dyDescent="0.35">
      <c r="A11" t="s">
        <v>19</v>
      </c>
      <c r="B11" s="59">
        <f t="shared" ref="B11:G11" si="4">SUM(B4:B10)</f>
        <v>13634498.631645085</v>
      </c>
      <c r="C11" s="1">
        <f t="shared" si="4"/>
        <v>12213672</v>
      </c>
      <c r="D11" s="1">
        <f t="shared" si="4"/>
        <v>13336425.541356277</v>
      </c>
      <c r="E11" s="1">
        <f t="shared" si="4"/>
        <v>7375094.7400000002</v>
      </c>
      <c r="F11" s="1">
        <f t="shared" si="4"/>
        <v>7011395.0200000005</v>
      </c>
      <c r="G11" s="89">
        <f t="shared" si="4"/>
        <v>4844794.8721599989</v>
      </c>
    </row>
    <row r="12" spans="1:8" x14ac:dyDescent="0.35">
      <c r="A12" t="s">
        <v>20</v>
      </c>
      <c r="B12" s="1"/>
      <c r="C12" s="1"/>
      <c r="D12" s="55">
        <f>+D11/$B$11</f>
        <v>0.97813831675504415</v>
      </c>
      <c r="E12" s="55">
        <f t="shared" ref="E12:G12" si="5">+E11/$B$11</f>
        <v>0.540914260160819</v>
      </c>
      <c r="F12" s="55">
        <f t="shared" si="5"/>
        <v>0.51423929910608179</v>
      </c>
      <c r="G12" s="90">
        <f t="shared" si="5"/>
        <v>0.3553335552005879</v>
      </c>
    </row>
    <row r="13" spans="1:8" x14ac:dyDescent="0.35">
      <c r="B13" s="9" t="s">
        <v>21</v>
      </c>
      <c r="C13" s="9"/>
    </row>
    <row r="14" spans="1:8" x14ac:dyDescent="0.35">
      <c r="B14" t="s">
        <v>0</v>
      </c>
      <c r="C14" t="s">
        <v>1</v>
      </c>
      <c r="D14" t="s">
        <v>9</v>
      </c>
    </row>
    <row r="15" spans="1:8" x14ac:dyDescent="0.35">
      <c r="A15" t="s">
        <v>8</v>
      </c>
      <c r="B15" s="11">
        <f>C15/C4</f>
        <v>-0.21239620510038468</v>
      </c>
      <c r="C15" s="4">
        <f>C4-D15</f>
        <v>-621395.8954709149</v>
      </c>
      <c r="D15" s="1">
        <v>3547040.8954709149</v>
      </c>
      <c r="F15" s="2"/>
      <c r="G15" s="2"/>
      <c r="H15" s="2"/>
    </row>
    <row r="16" spans="1:8" x14ac:dyDescent="0.35">
      <c r="A16" t="s">
        <v>7</v>
      </c>
      <c r="B16" s="11">
        <f>C16/C5</f>
        <v>-0.20869762241007972</v>
      </c>
      <c r="C16" s="4">
        <f>C5-D16</f>
        <v>-683748.71588535979</v>
      </c>
      <c r="D16" s="1">
        <v>3960013.7158853598</v>
      </c>
    </row>
    <row r="17" spans="1:6" x14ac:dyDescent="0.35">
      <c r="A17" t="s">
        <v>2</v>
      </c>
      <c r="B17" s="11">
        <v>0.08</v>
      </c>
      <c r="C17" s="4">
        <f>C6*B17</f>
        <v>412214.64</v>
      </c>
      <c r="D17" s="1">
        <f>C6-C17</f>
        <v>4740468.3600000003</v>
      </c>
    </row>
    <row r="18" spans="1:6" x14ac:dyDescent="0.35">
      <c r="A18" t="s">
        <v>3</v>
      </c>
      <c r="B18" s="11">
        <v>-0.27</v>
      </c>
      <c r="C18" s="4">
        <f>C7*B18</f>
        <v>-1192.3200000000002</v>
      </c>
      <c r="D18" s="1">
        <f>C7-C18</f>
        <v>5608.32</v>
      </c>
    </row>
    <row r="19" spans="1:6" x14ac:dyDescent="0.35">
      <c r="A19" t="s">
        <v>4</v>
      </c>
      <c r="B19" s="11">
        <v>0.24</v>
      </c>
      <c r="C19" s="4">
        <f>C8*B19</f>
        <v>2007.12</v>
      </c>
      <c r="D19" s="1">
        <f>C8-C19</f>
        <v>6355.88</v>
      </c>
    </row>
    <row r="20" spans="1:6" x14ac:dyDescent="0.35">
      <c r="A20" t="s">
        <v>5</v>
      </c>
      <c r="B20" s="11">
        <v>-0.28000000000000003</v>
      </c>
      <c r="C20" s="4">
        <f>C9*B20</f>
        <v>-59846.360000000008</v>
      </c>
      <c r="D20" s="1">
        <f>C9-C20</f>
        <v>273583.35999999999</v>
      </c>
    </row>
    <row r="21" spans="1:6" x14ac:dyDescent="0.35">
      <c r="A21" t="s">
        <v>6</v>
      </c>
      <c r="B21" s="11">
        <v>-0.27</v>
      </c>
      <c r="C21" s="4">
        <f>C10*B21</f>
        <v>-170792.01</v>
      </c>
      <c r="D21" s="1">
        <f>C10-C21</f>
        <v>803355.01</v>
      </c>
    </row>
    <row r="23" spans="1:6" x14ac:dyDescent="0.35">
      <c r="B23" s="9" t="s">
        <v>132</v>
      </c>
      <c r="C23" s="9"/>
    </row>
    <row r="24" spans="1:6" ht="58" x14ac:dyDescent="0.35">
      <c r="B24" t="s">
        <v>0</v>
      </c>
      <c r="C24" s="54" t="s">
        <v>146</v>
      </c>
      <c r="D24" s="54" t="s">
        <v>146</v>
      </c>
      <c r="E24" t="s">
        <v>1</v>
      </c>
      <c r="F24" t="s">
        <v>9</v>
      </c>
    </row>
    <row r="25" spans="1:6" x14ac:dyDescent="0.35">
      <c r="A25" t="s">
        <v>8</v>
      </c>
      <c r="B25" s="7">
        <f>(C25*0.58)+(15%*0.42)</f>
        <v>0.64300000000000002</v>
      </c>
      <c r="C25" s="55">
        <v>1</v>
      </c>
      <c r="D25" s="55">
        <v>0.15</v>
      </c>
      <c r="E25" s="4">
        <f t="shared" ref="E25:E31" si="6">C4*B25</f>
        <v>1881189.7350000001</v>
      </c>
      <c r="F25" s="1">
        <f t="shared" ref="F25:F31" si="7">C4-E25</f>
        <v>1044455.2649999999</v>
      </c>
    </row>
    <row r="26" spans="1:6" x14ac:dyDescent="0.35">
      <c r="A26" t="s">
        <v>7</v>
      </c>
      <c r="B26" s="7">
        <f>(C26*0.82)+(D26*0.18)</f>
        <v>0.84699999999999998</v>
      </c>
      <c r="C26" s="55">
        <v>1</v>
      </c>
      <c r="D26" s="55">
        <v>0.15</v>
      </c>
      <c r="E26" s="4">
        <f t="shared" si="6"/>
        <v>2774996.4550000001</v>
      </c>
      <c r="F26" s="1">
        <f t="shared" si="7"/>
        <v>501268.54499999993</v>
      </c>
    </row>
    <row r="27" spans="1:6" x14ac:dyDescent="0.35">
      <c r="A27" t="s">
        <v>2</v>
      </c>
      <c r="B27" s="7">
        <v>0.08</v>
      </c>
      <c r="C27" s="57" t="s">
        <v>140</v>
      </c>
      <c r="D27" s="57" t="s">
        <v>140</v>
      </c>
      <c r="E27" s="4">
        <f t="shared" si="6"/>
        <v>412214.64</v>
      </c>
      <c r="F27" s="1">
        <f t="shared" si="7"/>
        <v>4740468.3600000003</v>
      </c>
    </row>
    <row r="28" spans="1:6" x14ac:dyDescent="0.35">
      <c r="A28" t="s">
        <v>3</v>
      </c>
      <c r="B28" s="11">
        <v>-0.27</v>
      </c>
      <c r="C28" s="57" t="s">
        <v>140</v>
      </c>
      <c r="D28" s="57" t="s">
        <v>140</v>
      </c>
      <c r="E28" s="4">
        <f t="shared" si="6"/>
        <v>-1192.3200000000002</v>
      </c>
      <c r="F28" s="1">
        <f t="shared" si="7"/>
        <v>5608.32</v>
      </c>
    </row>
    <row r="29" spans="1:6" x14ac:dyDescent="0.35">
      <c r="A29" t="s">
        <v>4</v>
      </c>
      <c r="B29" s="11">
        <v>0.24</v>
      </c>
      <c r="C29" s="57" t="s">
        <v>140</v>
      </c>
      <c r="D29" s="57" t="s">
        <v>140</v>
      </c>
      <c r="E29" s="4">
        <f t="shared" si="6"/>
        <v>2007.12</v>
      </c>
      <c r="F29" s="1">
        <f t="shared" si="7"/>
        <v>6355.88</v>
      </c>
    </row>
    <row r="30" spans="1:6" x14ac:dyDescent="0.35">
      <c r="A30" t="s">
        <v>5</v>
      </c>
      <c r="B30" s="11">
        <v>-0.28000000000000003</v>
      </c>
      <c r="C30" s="57" t="s">
        <v>140</v>
      </c>
      <c r="D30" s="57" t="s">
        <v>140</v>
      </c>
      <c r="E30" s="4">
        <f t="shared" si="6"/>
        <v>-59846.360000000008</v>
      </c>
      <c r="F30" s="1">
        <f t="shared" si="7"/>
        <v>273583.35999999999</v>
      </c>
    </row>
    <row r="31" spans="1:6" x14ac:dyDescent="0.35">
      <c r="A31" t="s">
        <v>6</v>
      </c>
      <c r="B31" s="11">
        <v>-0.27</v>
      </c>
      <c r="C31" s="57" t="s">
        <v>140</v>
      </c>
      <c r="D31" s="57" t="s">
        <v>140</v>
      </c>
      <c r="E31" s="4">
        <f t="shared" si="6"/>
        <v>-170792.01</v>
      </c>
      <c r="F31" s="1">
        <f t="shared" si="7"/>
        <v>803355.01</v>
      </c>
    </row>
    <row r="33" spans="1:7" x14ac:dyDescent="0.35">
      <c r="B33" s="9" t="s">
        <v>133</v>
      </c>
      <c r="C33" s="10"/>
      <c r="D33" s="10"/>
      <c r="E33" s="5"/>
      <c r="F33" s="5"/>
    </row>
    <row r="34" spans="1:7" ht="58" x14ac:dyDescent="0.35">
      <c r="B34" s="5" t="s">
        <v>0</v>
      </c>
      <c r="C34" s="54" t="s">
        <v>146</v>
      </c>
      <c r="D34" s="54" t="s">
        <v>146</v>
      </c>
      <c r="E34" s="5" t="s">
        <v>1</v>
      </c>
      <c r="F34" s="5" t="s">
        <v>9</v>
      </c>
    </row>
    <row r="35" spans="1:7" x14ac:dyDescent="0.35">
      <c r="A35" t="s">
        <v>8</v>
      </c>
      <c r="B35" s="7">
        <f>(C35*0.58)+(D35*0.42)</f>
        <v>0.72699999999999998</v>
      </c>
      <c r="C35" s="55">
        <v>1</v>
      </c>
      <c r="D35" s="55">
        <v>0.35</v>
      </c>
      <c r="E35" s="6">
        <f t="shared" ref="E35:E41" si="8">C4*B35</f>
        <v>2126943.915</v>
      </c>
      <c r="F35" s="3">
        <f t="shared" ref="F35:F41" si="9">C4-E35</f>
        <v>798701.08499999996</v>
      </c>
    </row>
    <row r="36" spans="1:7" x14ac:dyDescent="0.35">
      <c r="A36" t="s">
        <v>7</v>
      </c>
      <c r="B36" s="7">
        <f>(C36*0.82)+(D36*0.18)</f>
        <v>0.88300000000000001</v>
      </c>
      <c r="C36" s="55">
        <v>1</v>
      </c>
      <c r="D36" s="55">
        <v>0.35</v>
      </c>
      <c r="E36" s="6">
        <f t="shared" si="8"/>
        <v>2892941.9950000001</v>
      </c>
      <c r="F36" s="3">
        <f t="shared" si="9"/>
        <v>383323.00499999989</v>
      </c>
    </row>
    <row r="37" spans="1:7" x14ac:dyDescent="0.35">
      <c r="A37" t="s">
        <v>2</v>
      </c>
      <c r="B37" s="8">
        <v>0.08</v>
      </c>
      <c r="C37" s="57" t="s">
        <v>140</v>
      </c>
      <c r="D37" s="57" t="s">
        <v>140</v>
      </c>
      <c r="E37" s="6">
        <f t="shared" si="8"/>
        <v>412214.64</v>
      </c>
      <c r="F37" s="3">
        <f t="shared" si="9"/>
        <v>4740468.3600000003</v>
      </c>
    </row>
    <row r="38" spans="1:7" x14ac:dyDescent="0.35">
      <c r="A38" t="s">
        <v>3</v>
      </c>
      <c r="B38" s="11">
        <v>-0.27</v>
      </c>
      <c r="C38" s="57" t="s">
        <v>140</v>
      </c>
      <c r="D38" s="57" t="s">
        <v>140</v>
      </c>
      <c r="E38" s="6">
        <f t="shared" si="8"/>
        <v>-1192.3200000000002</v>
      </c>
      <c r="F38" s="3">
        <f t="shared" si="9"/>
        <v>5608.32</v>
      </c>
    </row>
    <row r="39" spans="1:7" x14ac:dyDescent="0.35">
      <c r="A39" t="s">
        <v>4</v>
      </c>
      <c r="B39" s="11">
        <v>0.24</v>
      </c>
      <c r="C39" s="57" t="s">
        <v>140</v>
      </c>
      <c r="D39" s="57" t="s">
        <v>140</v>
      </c>
      <c r="E39" s="6">
        <f t="shared" si="8"/>
        <v>2007.12</v>
      </c>
      <c r="F39" s="3">
        <f t="shared" si="9"/>
        <v>6355.88</v>
      </c>
    </row>
    <row r="40" spans="1:7" x14ac:dyDescent="0.35">
      <c r="A40" t="s">
        <v>5</v>
      </c>
      <c r="B40" s="11">
        <v>-0.28000000000000003</v>
      </c>
      <c r="C40" s="57" t="s">
        <v>140</v>
      </c>
      <c r="D40" s="57" t="s">
        <v>140</v>
      </c>
      <c r="E40" s="6">
        <f t="shared" si="8"/>
        <v>-59846.360000000008</v>
      </c>
      <c r="F40" s="3">
        <f t="shared" si="9"/>
        <v>273583.35999999999</v>
      </c>
    </row>
    <row r="41" spans="1:7" x14ac:dyDescent="0.35">
      <c r="A41" t="s">
        <v>6</v>
      </c>
      <c r="B41" s="11">
        <v>-0.27</v>
      </c>
      <c r="C41" s="57" t="s">
        <v>140</v>
      </c>
      <c r="D41" s="57" t="s">
        <v>140</v>
      </c>
      <c r="E41" s="6">
        <f t="shared" si="8"/>
        <v>-170792.01</v>
      </c>
      <c r="F41" s="3">
        <f t="shared" si="9"/>
        <v>803355.01</v>
      </c>
    </row>
    <row r="43" spans="1:7" x14ac:dyDescent="0.35">
      <c r="A43" s="69" t="s">
        <v>172</v>
      </c>
      <c r="B43" s="77" t="s">
        <v>134</v>
      </c>
      <c r="C43" s="77"/>
      <c r="D43" s="77"/>
      <c r="E43" s="71"/>
      <c r="F43" s="71"/>
    </row>
    <row r="44" spans="1:7" ht="58" x14ac:dyDescent="0.35">
      <c r="A44" s="72"/>
      <c r="B44" s="71" t="s">
        <v>0</v>
      </c>
      <c r="C44" s="84" t="s">
        <v>146</v>
      </c>
      <c r="D44" s="84" t="s">
        <v>146</v>
      </c>
      <c r="E44" s="71" t="s">
        <v>1</v>
      </c>
      <c r="F44" s="71" t="s">
        <v>9</v>
      </c>
    </row>
    <row r="45" spans="1:7" x14ac:dyDescent="0.35">
      <c r="A45" s="72" t="s">
        <v>8</v>
      </c>
      <c r="B45" s="85">
        <f>(C45*0.58)+(D45*0.42)</f>
        <v>0.72699999999999998</v>
      </c>
      <c r="C45" s="78">
        <v>1</v>
      </c>
      <c r="D45" s="78">
        <v>0.35</v>
      </c>
      <c r="E45" s="74">
        <f t="shared" ref="E45:E51" si="10">C4*B45</f>
        <v>2126943.915</v>
      </c>
      <c r="F45" s="75">
        <f t="shared" ref="F45:F51" si="11">C4-E45</f>
        <v>798701.08499999996</v>
      </c>
    </row>
    <row r="46" spans="1:7" x14ac:dyDescent="0.35">
      <c r="A46" s="72" t="s">
        <v>7</v>
      </c>
      <c r="B46" s="85">
        <f>(C46*0.82)+(D46*0.18)</f>
        <v>0.88300000000000001</v>
      </c>
      <c r="C46" s="78">
        <v>1</v>
      </c>
      <c r="D46" s="78">
        <v>0.35</v>
      </c>
      <c r="E46" s="74">
        <f t="shared" si="10"/>
        <v>2892941.9950000001</v>
      </c>
      <c r="F46" s="75">
        <f t="shared" si="11"/>
        <v>383323.00499999989</v>
      </c>
    </row>
    <row r="47" spans="1:7" x14ac:dyDescent="0.35">
      <c r="A47" s="72" t="s">
        <v>2</v>
      </c>
      <c r="B47" s="73">
        <f>(C47*0.92*0.64)</f>
        <v>0.50048000000000004</v>
      </c>
      <c r="C47" s="78">
        <v>0.85</v>
      </c>
      <c r="D47" s="86" t="s">
        <v>140</v>
      </c>
      <c r="E47" s="74">
        <f t="shared" si="10"/>
        <v>2578814.7878400004</v>
      </c>
      <c r="F47" s="75">
        <f t="shared" si="11"/>
        <v>2573868.2121599996</v>
      </c>
      <c r="G47" s="15"/>
    </row>
    <row r="48" spans="1:7" x14ac:dyDescent="0.35">
      <c r="A48" s="72" t="s">
        <v>3</v>
      </c>
      <c r="B48" s="76">
        <v>-0.27</v>
      </c>
      <c r="C48" s="86" t="s">
        <v>140</v>
      </c>
      <c r="D48" s="86" t="s">
        <v>140</v>
      </c>
      <c r="E48" s="74">
        <f t="shared" si="10"/>
        <v>-1192.3200000000002</v>
      </c>
      <c r="F48" s="75">
        <f t="shared" si="11"/>
        <v>5608.32</v>
      </c>
    </row>
    <row r="49" spans="1:6" x14ac:dyDescent="0.35">
      <c r="A49" s="72" t="s">
        <v>4</v>
      </c>
      <c r="B49" s="76">
        <v>0.24</v>
      </c>
      <c r="C49" s="86" t="s">
        <v>140</v>
      </c>
      <c r="D49" s="86" t="s">
        <v>140</v>
      </c>
      <c r="E49" s="74">
        <f t="shared" si="10"/>
        <v>2007.12</v>
      </c>
      <c r="F49" s="75">
        <f t="shared" si="11"/>
        <v>6355.88</v>
      </c>
    </row>
    <row r="50" spans="1:6" x14ac:dyDescent="0.35">
      <c r="A50" s="72" t="s">
        <v>5</v>
      </c>
      <c r="B50" s="76">
        <v>-0.28000000000000003</v>
      </c>
      <c r="C50" s="86" t="s">
        <v>140</v>
      </c>
      <c r="D50" s="86" t="s">
        <v>140</v>
      </c>
      <c r="E50" s="74">
        <f t="shared" si="10"/>
        <v>-59846.360000000008</v>
      </c>
      <c r="F50" s="75">
        <f t="shared" si="11"/>
        <v>273583.35999999999</v>
      </c>
    </row>
    <row r="51" spans="1:6" x14ac:dyDescent="0.35">
      <c r="A51" s="72" t="s">
        <v>6</v>
      </c>
      <c r="B51" s="76">
        <v>-0.27</v>
      </c>
      <c r="C51" s="86" t="s">
        <v>140</v>
      </c>
      <c r="D51" s="86" t="s">
        <v>140</v>
      </c>
      <c r="E51" s="74">
        <f t="shared" si="10"/>
        <v>-170792.01</v>
      </c>
      <c r="F51" s="75">
        <f t="shared" si="11"/>
        <v>803355.01</v>
      </c>
    </row>
    <row r="52" spans="1:6" x14ac:dyDescent="0.35">
      <c r="B52" s="8"/>
      <c r="C52" s="8"/>
      <c r="D52" s="6"/>
      <c r="E52" s="3"/>
    </row>
    <row r="53" spans="1:6" x14ac:dyDescent="0.35">
      <c r="B53" s="8"/>
      <c r="C53" s="8"/>
      <c r="D53" s="6"/>
      <c r="E53" s="3"/>
    </row>
    <row r="54" spans="1:6" x14ac:dyDescent="0.35">
      <c r="B54" s="8"/>
      <c r="C54" s="8"/>
      <c r="D54" s="6"/>
      <c r="E54" s="3"/>
    </row>
    <row r="55" spans="1:6" x14ac:dyDescent="0.35">
      <c r="B55" s="8"/>
      <c r="C55" s="8"/>
      <c r="D55" s="6"/>
      <c r="E55" s="3"/>
    </row>
    <row r="56" spans="1:6" x14ac:dyDescent="0.35">
      <c r="B56" s="8"/>
      <c r="C56" s="8"/>
      <c r="D56" s="6"/>
      <c r="E56" s="3"/>
    </row>
    <row r="57" spans="1:6" x14ac:dyDescent="0.35">
      <c r="B57" s="8"/>
      <c r="C57" s="8"/>
      <c r="D57" s="6"/>
      <c r="E57" s="3"/>
    </row>
    <row r="58" spans="1:6" x14ac:dyDescent="0.35">
      <c r="B58" s="8"/>
      <c r="C58" s="8"/>
      <c r="D58" s="6"/>
      <c r="E58" s="3"/>
    </row>
    <row r="59" spans="1:6" x14ac:dyDescent="0.35">
      <c r="B59" s="8"/>
      <c r="C59" s="8"/>
      <c r="D59" s="6"/>
      <c r="E59" s="3"/>
    </row>
    <row r="60" spans="1:6" x14ac:dyDescent="0.35">
      <c r="B60" s="8"/>
      <c r="C60" s="8"/>
      <c r="D60" s="6"/>
      <c r="E60" s="3"/>
    </row>
    <row r="61" spans="1:6" x14ac:dyDescent="0.35">
      <c r="B61" s="8"/>
      <c r="C61" s="8"/>
      <c r="D61" s="6"/>
      <c r="E61" s="3"/>
    </row>
    <row r="63" spans="1:6" x14ac:dyDescent="0.35">
      <c r="B63" s="12"/>
      <c r="C63" s="12"/>
    </row>
    <row r="64" spans="1:6" x14ac:dyDescent="0.35">
      <c r="B64" s="12"/>
      <c r="C64" s="12"/>
    </row>
    <row r="65" spans="2:3" x14ac:dyDescent="0.35">
      <c r="B65" s="12"/>
      <c r="C65" s="12"/>
    </row>
    <row r="66" spans="2:3" x14ac:dyDescent="0.35">
      <c r="B66" s="12"/>
      <c r="C66" s="12"/>
    </row>
    <row r="67" spans="2:3" x14ac:dyDescent="0.35">
      <c r="B67" s="12"/>
      <c r="C67" s="12"/>
    </row>
    <row r="68" spans="2:3" x14ac:dyDescent="0.35">
      <c r="B68" s="12"/>
      <c r="C68" s="12"/>
    </row>
    <row r="69" spans="2:3" x14ac:dyDescent="0.35">
      <c r="B69" s="12"/>
      <c r="C69" s="12"/>
    </row>
  </sheetData>
  <pageMargins left="0.70000000000000007" right="0.70000000000000007" top="0.75000000000000011" bottom="0.75000000000000011" header="0.30000000000000004" footer="0.30000000000000004"/>
  <pageSetup paperSize="9" orientation="portrait" horizontalDpi="0" verticalDpi="0"/>
  <colBreaks count="1" manualBreakCount="1">
    <brk id="5" max="1048575" man="1"/>
  </colBreaks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7"/>
  <sheetViews>
    <sheetView topLeftCell="A49" workbookViewId="0"/>
  </sheetViews>
  <sheetFormatPr defaultColWidth="11.453125" defaultRowHeight="14.5" x14ac:dyDescent="0.35"/>
  <cols>
    <col min="1" max="1" width="22.26953125" bestFit="1" customWidth="1"/>
    <col min="2" max="2" width="17" bestFit="1" customWidth="1"/>
    <col min="3" max="3" width="17" customWidth="1"/>
    <col min="4" max="9" width="14.26953125" customWidth="1"/>
  </cols>
  <sheetData>
    <row r="1" spans="1:10" x14ac:dyDescent="0.35">
      <c r="A1" s="68" t="s">
        <v>174</v>
      </c>
    </row>
    <row r="2" spans="1:10" x14ac:dyDescent="0.35">
      <c r="I2" s="69" t="s">
        <v>173</v>
      </c>
    </row>
    <row r="3" spans="1:10" ht="58" x14ac:dyDescent="0.35">
      <c r="B3" s="54" t="s">
        <v>141</v>
      </c>
      <c r="C3" s="54" t="s">
        <v>142</v>
      </c>
      <c r="D3" s="16" t="s">
        <v>21</v>
      </c>
      <c r="E3" s="16" t="s">
        <v>77</v>
      </c>
      <c r="F3" s="16" t="s">
        <v>78</v>
      </c>
      <c r="G3" s="16" t="s">
        <v>79</v>
      </c>
      <c r="H3" s="16" t="s">
        <v>80</v>
      </c>
      <c r="I3" s="88" t="s">
        <v>81</v>
      </c>
    </row>
    <row r="4" spans="1:10" x14ac:dyDescent="0.35">
      <c r="A4" t="s">
        <v>8</v>
      </c>
      <c r="B4" s="59">
        <v>3632263.2529285001</v>
      </c>
      <c r="C4" s="1">
        <v>2925645</v>
      </c>
      <c r="D4" s="1">
        <f t="shared" ref="D4:D10" si="0">+D15</f>
        <v>3547040.8954709149</v>
      </c>
      <c r="E4" s="1">
        <f t="shared" ref="E4:E10" si="1">F25</f>
        <v>1228770.9000000001</v>
      </c>
      <c r="F4" s="1">
        <f t="shared" ref="F4:F10" si="2">F35</f>
        <v>614385.45000000019</v>
      </c>
      <c r="G4" s="1">
        <f t="shared" ref="G4:G10" si="3">F45</f>
        <v>614385.45000000019</v>
      </c>
      <c r="H4" s="1">
        <f t="shared" ref="H4:H10" si="4">F55</f>
        <v>614385.45000000019</v>
      </c>
      <c r="I4" s="89">
        <f t="shared" ref="I4:I10" si="5">F65</f>
        <v>614385.45000000019</v>
      </c>
    </row>
    <row r="5" spans="1:10" x14ac:dyDescent="0.35">
      <c r="A5" t="s">
        <v>7</v>
      </c>
      <c r="B5" s="59">
        <v>4428781.2476285491</v>
      </c>
      <c r="C5" s="1">
        <v>3276265</v>
      </c>
      <c r="D5" s="1">
        <f t="shared" si="0"/>
        <v>3960013.7158853598</v>
      </c>
      <c r="E5" s="1">
        <f t="shared" si="1"/>
        <v>589727.70000000019</v>
      </c>
      <c r="F5" s="1">
        <f t="shared" si="2"/>
        <v>294863.85000000009</v>
      </c>
      <c r="G5" s="1">
        <f t="shared" si="3"/>
        <v>294863.85000000009</v>
      </c>
      <c r="H5" s="1">
        <f t="shared" si="4"/>
        <v>294863.85000000009</v>
      </c>
      <c r="I5" s="89">
        <f t="shared" si="5"/>
        <v>294863.85000000009</v>
      </c>
    </row>
    <row r="6" spans="1:10" x14ac:dyDescent="0.35">
      <c r="A6" t="s">
        <v>2</v>
      </c>
      <c r="B6" s="60">
        <v>4798776.2352190884</v>
      </c>
      <c r="C6" s="1">
        <v>5152683</v>
      </c>
      <c r="D6" s="1">
        <f t="shared" si="0"/>
        <v>4740468.3600000003</v>
      </c>
      <c r="E6" s="1">
        <f t="shared" si="1"/>
        <v>4740468.3600000003</v>
      </c>
      <c r="F6" s="1">
        <f t="shared" si="2"/>
        <v>4740468.3600000003</v>
      </c>
      <c r="G6" s="1">
        <f t="shared" si="3"/>
        <v>1720583.9073600001</v>
      </c>
      <c r="H6" s="1">
        <f t="shared" si="4"/>
        <v>1720583.9073600001</v>
      </c>
      <c r="I6" s="89">
        <f t="shared" si="5"/>
        <v>1288170.75</v>
      </c>
    </row>
    <row r="7" spans="1:10" x14ac:dyDescent="0.35">
      <c r="A7" t="s">
        <v>12</v>
      </c>
      <c r="B7" s="59">
        <v>5797.53</v>
      </c>
      <c r="C7" s="1">
        <v>4416</v>
      </c>
      <c r="D7" s="1">
        <f t="shared" si="0"/>
        <v>5608.32</v>
      </c>
      <c r="E7" s="1">
        <f t="shared" si="1"/>
        <v>5608.32</v>
      </c>
      <c r="F7" s="1">
        <f t="shared" si="2"/>
        <v>5608.32</v>
      </c>
      <c r="G7" s="1">
        <f t="shared" si="3"/>
        <v>5608.32</v>
      </c>
      <c r="H7" s="1">
        <f t="shared" si="4"/>
        <v>5608.32</v>
      </c>
      <c r="I7" s="89">
        <f t="shared" si="5"/>
        <v>5608.32</v>
      </c>
    </row>
    <row r="8" spans="1:10" x14ac:dyDescent="0.35">
      <c r="A8" t="s">
        <v>4</v>
      </c>
      <c r="B8" s="59">
        <v>7767.6945601230991</v>
      </c>
      <c r="C8" s="61">
        <v>8363</v>
      </c>
      <c r="D8" s="1">
        <f t="shared" si="0"/>
        <v>6355.88</v>
      </c>
      <c r="E8" s="1">
        <f t="shared" si="1"/>
        <v>6355.88</v>
      </c>
      <c r="F8" s="1">
        <f t="shared" si="2"/>
        <v>6355.88</v>
      </c>
      <c r="G8" s="1">
        <f t="shared" si="3"/>
        <v>6355.88</v>
      </c>
      <c r="H8" s="1">
        <f t="shared" si="4"/>
        <v>6355.88</v>
      </c>
      <c r="I8" s="89">
        <f t="shared" si="5"/>
        <v>6355.88</v>
      </c>
    </row>
    <row r="9" spans="1:10" x14ac:dyDescent="0.35">
      <c r="A9" t="s">
        <v>5</v>
      </c>
      <c r="B9" s="59">
        <v>345460</v>
      </c>
      <c r="C9" s="1">
        <v>213737</v>
      </c>
      <c r="D9" s="1">
        <f t="shared" si="0"/>
        <v>273583.35999999999</v>
      </c>
      <c r="E9" s="1">
        <f t="shared" si="1"/>
        <v>273583.35999999999</v>
      </c>
      <c r="F9" s="1">
        <f t="shared" si="2"/>
        <v>273583.35999999999</v>
      </c>
      <c r="G9" s="1">
        <f t="shared" si="3"/>
        <v>273583.35999999999</v>
      </c>
      <c r="H9" s="1">
        <f t="shared" si="4"/>
        <v>273583.35999999999</v>
      </c>
      <c r="I9" s="89">
        <f t="shared" si="5"/>
        <v>273583.35999999999</v>
      </c>
    </row>
    <row r="10" spans="1:10" x14ac:dyDescent="0.35">
      <c r="A10" t="s">
        <v>6</v>
      </c>
      <c r="B10" s="59">
        <v>415652.67130882398</v>
      </c>
      <c r="C10" s="1">
        <v>632563</v>
      </c>
      <c r="D10" s="1">
        <f t="shared" si="0"/>
        <v>803355.01</v>
      </c>
      <c r="E10" s="1">
        <f t="shared" si="1"/>
        <v>803355.01</v>
      </c>
      <c r="F10" s="1">
        <f t="shared" si="2"/>
        <v>803355.01</v>
      </c>
      <c r="G10" s="1">
        <f t="shared" si="3"/>
        <v>803355.01</v>
      </c>
      <c r="H10" s="1">
        <f t="shared" si="4"/>
        <v>31628.150000000023</v>
      </c>
      <c r="I10" s="89">
        <f t="shared" si="5"/>
        <v>31628.150000000023</v>
      </c>
    </row>
    <row r="11" spans="1:10" x14ac:dyDescent="0.35">
      <c r="A11" t="s">
        <v>19</v>
      </c>
      <c r="B11" s="59">
        <f>SUM(B4:B10)</f>
        <v>13634498.631645085</v>
      </c>
      <c r="C11" s="1">
        <f>SUM(C4:C10)</f>
        <v>12213672</v>
      </c>
      <c r="D11" s="1">
        <v>13344450.210000001</v>
      </c>
      <c r="E11" s="1">
        <f>SUM(E4:E10)</f>
        <v>7647869.5300000012</v>
      </c>
      <c r="F11" s="1">
        <f>SUM(F4:F10)</f>
        <v>6738620.2300000004</v>
      </c>
      <c r="G11" s="1">
        <f>SUM(G4:G10)</f>
        <v>3718735.7773599997</v>
      </c>
      <c r="H11" s="1">
        <f t="shared" ref="H11:I11" si="6">SUM(H4:H10)</f>
        <v>2947008.9173599998</v>
      </c>
      <c r="I11" s="89">
        <f t="shared" si="6"/>
        <v>2514595.7599999998</v>
      </c>
    </row>
    <row r="12" spans="1:10" x14ac:dyDescent="0.35">
      <c r="A12" t="s">
        <v>20</v>
      </c>
      <c r="D12" s="55">
        <f>+D11/$B$11</f>
        <v>0.97872687295065663</v>
      </c>
      <c r="E12" s="55">
        <f t="shared" ref="E12:I12" si="7">+E11/$B$11</f>
        <v>0.56092048095187197</v>
      </c>
      <c r="F12" s="55">
        <f t="shared" si="7"/>
        <v>0.49423307831502894</v>
      </c>
      <c r="G12" s="55">
        <f t="shared" si="7"/>
        <v>0.27274459280291935</v>
      </c>
      <c r="H12" s="55">
        <f t="shared" si="7"/>
        <v>0.21614354858051904</v>
      </c>
      <c r="I12" s="90">
        <f t="shared" si="7"/>
        <v>0.18442891285813262</v>
      </c>
    </row>
    <row r="13" spans="1:10" x14ac:dyDescent="0.35">
      <c r="B13" s="9" t="s">
        <v>21</v>
      </c>
      <c r="C13" s="9"/>
    </row>
    <row r="14" spans="1:10" x14ac:dyDescent="0.35">
      <c r="B14" t="s">
        <v>0</v>
      </c>
      <c r="C14" t="s">
        <v>1</v>
      </c>
      <c r="D14" t="s">
        <v>9</v>
      </c>
    </row>
    <row r="15" spans="1:10" x14ac:dyDescent="0.35">
      <c r="A15" t="s">
        <v>8</v>
      </c>
      <c r="B15" s="11">
        <f>C15/C4</f>
        <v>-0.21239620510038468</v>
      </c>
      <c r="C15" s="4">
        <f>C4-D15</f>
        <v>-621395.8954709149</v>
      </c>
      <c r="D15" s="1">
        <v>3547040.8954709149</v>
      </c>
      <c r="F15" s="2"/>
      <c r="G15" s="2"/>
      <c r="H15" s="2"/>
      <c r="I15" s="2"/>
      <c r="J15" s="2"/>
    </row>
    <row r="16" spans="1:10" x14ac:dyDescent="0.35">
      <c r="A16" t="s">
        <v>7</v>
      </c>
      <c r="B16" s="11">
        <f>C16/C5</f>
        <v>-0.20869762241007972</v>
      </c>
      <c r="C16" s="4">
        <f>C5-D16</f>
        <v>-683748.71588535979</v>
      </c>
      <c r="D16" s="1">
        <v>3960013.7158853598</v>
      </c>
    </row>
    <row r="17" spans="1:6" x14ac:dyDescent="0.35">
      <c r="A17" t="s">
        <v>2</v>
      </c>
      <c r="B17" s="11">
        <v>0.08</v>
      </c>
      <c r="C17" s="4">
        <f>C6*B17</f>
        <v>412214.64</v>
      </c>
      <c r="D17" s="1">
        <f>C6-C17</f>
        <v>4740468.3600000003</v>
      </c>
    </row>
    <row r="18" spans="1:6" x14ac:dyDescent="0.35">
      <c r="A18" t="s">
        <v>3</v>
      </c>
      <c r="B18" s="11">
        <v>-0.27</v>
      </c>
      <c r="C18" s="4">
        <f>C7*B18</f>
        <v>-1192.3200000000002</v>
      </c>
      <c r="D18" s="1">
        <f>C7-C18</f>
        <v>5608.32</v>
      </c>
    </row>
    <row r="19" spans="1:6" x14ac:dyDescent="0.35">
      <c r="A19" t="s">
        <v>4</v>
      </c>
      <c r="B19" s="11">
        <v>0.24</v>
      </c>
      <c r="C19" s="4">
        <f>C8*B19</f>
        <v>2007.12</v>
      </c>
      <c r="D19" s="1">
        <f>C8-C19</f>
        <v>6355.88</v>
      </c>
    </row>
    <row r="20" spans="1:6" x14ac:dyDescent="0.35">
      <c r="A20" t="s">
        <v>5</v>
      </c>
      <c r="B20" s="11">
        <v>-0.28000000000000003</v>
      </c>
      <c r="C20" s="4">
        <f>C9*B20</f>
        <v>-59846.360000000008</v>
      </c>
      <c r="D20" s="1">
        <f>C9-C20</f>
        <v>273583.35999999999</v>
      </c>
    </row>
    <row r="21" spans="1:6" x14ac:dyDescent="0.35">
      <c r="A21" t="s">
        <v>6</v>
      </c>
      <c r="B21" s="11">
        <v>-0.27</v>
      </c>
      <c r="C21" s="4">
        <f>C10*B21</f>
        <v>-170792.01</v>
      </c>
      <c r="D21" s="1">
        <f>C10-C21</f>
        <v>803355.01</v>
      </c>
    </row>
    <row r="23" spans="1:6" x14ac:dyDescent="0.35">
      <c r="B23" s="9" t="s">
        <v>48</v>
      </c>
      <c r="C23" s="9"/>
    </row>
    <row r="24" spans="1:6" ht="58" x14ac:dyDescent="0.35">
      <c r="B24" t="s">
        <v>0</v>
      </c>
      <c r="C24" s="54" t="s">
        <v>146</v>
      </c>
      <c r="D24" s="54" t="s">
        <v>146</v>
      </c>
      <c r="E24" t="s">
        <v>1</v>
      </c>
      <c r="F24" t="s">
        <v>9</v>
      </c>
    </row>
    <row r="25" spans="1:6" x14ac:dyDescent="0.35">
      <c r="A25" t="s">
        <v>8</v>
      </c>
      <c r="B25" s="7">
        <f>C25*0.58</f>
        <v>0.57999999999999996</v>
      </c>
      <c r="C25" s="55">
        <v>1</v>
      </c>
      <c r="D25" s="55">
        <v>0</v>
      </c>
      <c r="E25" s="4">
        <f t="shared" ref="E25:E31" si="8">C4*B25</f>
        <v>1696874.0999999999</v>
      </c>
      <c r="F25" s="1">
        <f t="shared" ref="F25:F31" si="9">C4-E25</f>
        <v>1228770.9000000001</v>
      </c>
    </row>
    <row r="26" spans="1:6" x14ac:dyDescent="0.35">
      <c r="A26" t="s">
        <v>7</v>
      </c>
      <c r="B26" s="7">
        <f>C26*0.82</f>
        <v>0.82</v>
      </c>
      <c r="C26" s="55">
        <v>1</v>
      </c>
      <c r="D26" s="55">
        <v>0</v>
      </c>
      <c r="E26" s="4">
        <f t="shared" si="8"/>
        <v>2686537.3</v>
      </c>
      <c r="F26" s="1">
        <f t="shared" si="9"/>
        <v>589727.70000000019</v>
      </c>
    </row>
    <row r="27" spans="1:6" x14ac:dyDescent="0.35">
      <c r="A27" t="s">
        <v>2</v>
      </c>
      <c r="B27" s="11">
        <v>0.08</v>
      </c>
      <c r="C27" s="57" t="s">
        <v>140</v>
      </c>
      <c r="D27" s="57" t="s">
        <v>140</v>
      </c>
      <c r="E27" s="4">
        <f t="shared" si="8"/>
        <v>412214.64</v>
      </c>
      <c r="F27" s="1">
        <f t="shared" si="9"/>
        <v>4740468.3600000003</v>
      </c>
    </row>
    <row r="28" spans="1:6" x14ac:dyDescent="0.35">
      <c r="A28" t="s">
        <v>3</v>
      </c>
      <c r="B28" s="11">
        <v>-0.27</v>
      </c>
      <c r="C28" s="57" t="s">
        <v>140</v>
      </c>
      <c r="D28" s="57" t="s">
        <v>140</v>
      </c>
      <c r="E28" s="4">
        <f t="shared" si="8"/>
        <v>-1192.3200000000002</v>
      </c>
      <c r="F28" s="1">
        <f t="shared" si="9"/>
        <v>5608.32</v>
      </c>
    </row>
    <row r="29" spans="1:6" x14ac:dyDescent="0.35">
      <c r="A29" t="s">
        <v>4</v>
      </c>
      <c r="B29" s="11">
        <v>0.24</v>
      </c>
      <c r="C29" s="57" t="s">
        <v>140</v>
      </c>
      <c r="D29" s="57" t="s">
        <v>140</v>
      </c>
      <c r="E29" s="4">
        <f t="shared" si="8"/>
        <v>2007.12</v>
      </c>
      <c r="F29" s="1">
        <f t="shared" si="9"/>
        <v>6355.88</v>
      </c>
    </row>
    <row r="30" spans="1:6" x14ac:dyDescent="0.35">
      <c r="A30" t="s">
        <v>5</v>
      </c>
      <c r="B30" s="11">
        <v>-0.28000000000000003</v>
      </c>
      <c r="C30" s="57" t="s">
        <v>140</v>
      </c>
      <c r="D30" s="57" t="s">
        <v>140</v>
      </c>
      <c r="E30" s="4">
        <f t="shared" si="8"/>
        <v>-59846.360000000008</v>
      </c>
      <c r="F30" s="1">
        <f t="shared" si="9"/>
        <v>273583.35999999999</v>
      </c>
    </row>
    <row r="31" spans="1:6" x14ac:dyDescent="0.35">
      <c r="A31" t="s">
        <v>6</v>
      </c>
      <c r="B31" s="11">
        <v>-0.27</v>
      </c>
      <c r="C31" s="57" t="s">
        <v>140</v>
      </c>
      <c r="D31" s="57" t="s">
        <v>140</v>
      </c>
      <c r="E31" s="4">
        <f t="shared" si="8"/>
        <v>-170792.01</v>
      </c>
      <c r="F31" s="1">
        <f t="shared" si="9"/>
        <v>803355.01</v>
      </c>
    </row>
    <row r="33" spans="1:6" x14ac:dyDescent="0.35">
      <c r="B33" s="10" t="s">
        <v>73</v>
      </c>
      <c r="C33" s="10"/>
      <c r="D33" s="10"/>
      <c r="E33" s="5"/>
      <c r="F33" s="5"/>
    </row>
    <row r="34" spans="1:6" ht="58" x14ac:dyDescent="0.35">
      <c r="B34" s="5" t="s">
        <v>0</v>
      </c>
      <c r="C34" s="54" t="s">
        <v>146</v>
      </c>
      <c r="D34" s="54" t="s">
        <v>146</v>
      </c>
      <c r="E34" s="5" t="s">
        <v>1</v>
      </c>
      <c r="F34" s="5" t="s">
        <v>9</v>
      </c>
    </row>
    <row r="35" spans="1:6" x14ac:dyDescent="0.35">
      <c r="A35" t="s">
        <v>8</v>
      </c>
      <c r="B35" s="7">
        <f>(C35*0.58)+(D35*0.42)</f>
        <v>0.78999999999999992</v>
      </c>
      <c r="C35" s="55">
        <v>1</v>
      </c>
      <c r="D35" s="55">
        <v>0.5</v>
      </c>
      <c r="E35" s="6">
        <f t="shared" ref="E35:E41" si="10">C4*B35</f>
        <v>2311259.5499999998</v>
      </c>
      <c r="F35" s="3">
        <f t="shared" ref="F35:F41" si="11">C4-E35</f>
        <v>614385.45000000019</v>
      </c>
    </row>
    <row r="36" spans="1:6" x14ac:dyDescent="0.35">
      <c r="A36" t="s">
        <v>7</v>
      </c>
      <c r="B36" s="7">
        <f>(C36*0.82)+(D36*0.18)</f>
        <v>0.90999999999999992</v>
      </c>
      <c r="C36" s="55">
        <v>1</v>
      </c>
      <c r="D36" s="55">
        <v>0.5</v>
      </c>
      <c r="E36" s="6">
        <f t="shared" si="10"/>
        <v>2981401.15</v>
      </c>
      <c r="F36" s="3">
        <f t="shared" si="11"/>
        <v>294863.85000000009</v>
      </c>
    </row>
    <row r="37" spans="1:6" x14ac:dyDescent="0.35">
      <c r="A37" t="s">
        <v>2</v>
      </c>
      <c r="B37" s="8">
        <v>0.08</v>
      </c>
      <c r="C37" s="57" t="s">
        <v>140</v>
      </c>
      <c r="D37" s="57" t="s">
        <v>140</v>
      </c>
      <c r="E37" s="6">
        <f t="shared" si="10"/>
        <v>412214.64</v>
      </c>
      <c r="F37" s="3">
        <f t="shared" si="11"/>
        <v>4740468.3600000003</v>
      </c>
    </row>
    <row r="38" spans="1:6" x14ac:dyDescent="0.35">
      <c r="A38" t="s">
        <v>3</v>
      </c>
      <c r="B38" s="11">
        <v>-0.27</v>
      </c>
      <c r="C38" s="57" t="s">
        <v>140</v>
      </c>
      <c r="D38" s="57" t="s">
        <v>140</v>
      </c>
      <c r="E38" s="6">
        <f t="shared" si="10"/>
        <v>-1192.3200000000002</v>
      </c>
      <c r="F38" s="3">
        <f t="shared" si="11"/>
        <v>5608.32</v>
      </c>
    </row>
    <row r="39" spans="1:6" x14ac:dyDescent="0.35">
      <c r="A39" t="s">
        <v>4</v>
      </c>
      <c r="B39" s="11">
        <v>0.24</v>
      </c>
      <c r="C39" s="57" t="s">
        <v>140</v>
      </c>
      <c r="D39" s="57" t="s">
        <v>140</v>
      </c>
      <c r="E39" s="6">
        <f t="shared" si="10"/>
        <v>2007.12</v>
      </c>
      <c r="F39" s="3">
        <f t="shared" si="11"/>
        <v>6355.88</v>
      </c>
    </row>
    <row r="40" spans="1:6" x14ac:dyDescent="0.35">
      <c r="A40" t="s">
        <v>5</v>
      </c>
      <c r="B40" s="11">
        <v>-0.28000000000000003</v>
      </c>
      <c r="C40" s="57" t="s">
        <v>140</v>
      </c>
      <c r="D40" s="57" t="s">
        <v>140</v>
      </c>
      <c r="E40" s="6">
        <f t="shared" si="10"/>
        <v>-59846.360000000008</v>
      </c>
      <c r="F40" s="3">
        <f t="shared" si="11"/>
        <v>273583.35999999999</v>
      </c>
    </row>
    <row r="41" spans="1:6" x14ac:dyDescent="0.35">
      <c r="A41" t="s">
        <v>6</v>
      </c>
      <c r="B41" s="11">
        <v>-0.27</v>
      </c>
      <c r="C41" s="57" t="s">
        <v>140</v>
      </c>
      <c r="D41" s="57" t="s">
        <v>140</v>
      </c>
      <c r="E41" s="6">
        <f t="shared" si="10"/>
        <v>-170792.01</v>
      </c>
      <c r="F41" s="3">
        <f t="shared" si="11"/>
        <v>803355.01</v>
      </c>
    </row>
    <row r="43" spans="1:6" x14ac:dyDescent="0.35">
      <c r="B43" s="10" t="s">
        <v>74</v>
      </c>
      <c r="C43" s="9"/>
      <c r="D43" s="9"/>
      <c r="E43" s="5"/>
      <c r="F43" s="5"/>
    </row>
    <row r="44" spans="1:6" ht="58" x14ac:dyDescent="0.35">
      <c r="B44" s="5" t="s">
        <v>0</v>
      </c>
      <c r="C44" s="87" t="s">
        <v>146</v>
      </c>
      <c r="D44" s="87" t="s">
        <v>146</v>
      </c>
      <c r="E44" s="5" t="s">
        <v>1</v>
      </c>
      <c r="F44" s="5" t="s">
        <v>9</v>
      </c>
    </row>
    <row r="45" spans="1:6" x14ac:dyDescent="0.35">
      <c r="A45" t="s">
        <v>8</v>
      </c>
      <c r="B45" s="7">
        <f>(C45*0.58)+(D45*0.42)</f>
        <v>0.78999999999999992</v>
      </c>
      <c r="C45" s="55">
        <v>1</v>
      </c>
      <c r="D45" s="55">
        <v>0.5</v>
      </c>
      <c r="E45" s="6">
        <f t="shared" ref="E45:E51" si="12">C4*B45</f>
        <v>2311259.5499999998</v>
      </c>
      <c r="F45" s="3">
        <f t="shared" ref="F45:F51" si="13">C4-E45</f>
        <v>614385.45000000019</v>
      </c>
    </row>
    <row r="46" spans="1:6" x14ac:dyDescent="0.35">
      <c r="A46" t="s">
        <v>7</v>
      </c>
      <c r="B46" s="7">
        <f>(C46*0.82)+(D46*0.18)</f>
        <v>0.90999999999999992</v>
      </c>
      <c r="C46" s="55">
        <v>1</v>
      </c>
      <c r="D46" s="55">
        <v>0.5</v>
      </c>
      <c r="E46" s="6">
        <f t="shared" si="12"/>
        <v>2981401.15</v>
      </c>
      <c r="F46" s="3">
        <f t="shared" si="13"/>
        <v>294863.85000000009</v>
      </c>
    </row>
    <row r="47" spans="1:6" x14ac:dyDescent="0.35">
      <c r="A47" t="s">
        <v>2</v>
      </c>
      <c r="B47" s="8">
        <f>(C47*0.92*0.64)+(D47*0.92*0.36)</f>
        <v>0.66608000000000001</v>
      </c>
      <c r="C47" s="55">
        <v>0.85</v>
      </c>
      <c r="D47" s="57">
        <v>0.5</v>
      </c>
      <c r="E47" s="6">
        <f t="shared" si="12"/>
        <v>3432099.0926399999</v>
      </c>
      <c r="F47" s="3">
        <f t="shared" si="13"/>
        <v>1720583.9073600001</v>
      </c>
    </row>
    <row r="48" spans="1:6" x14ac:dyDescent="0.35">
      <c r="A48" t="s">
        <v>3</v>
      </c>
      <c r="B48" s="11">
        <v>-0.27</v>
      </c>
      <c r="C48" s="57" t="s">
        <v>140</v>
      </c>
      <c r="D48" s="57" t="s">
        <v>140</v>
      </c>
      <c r="E48" s="6">
        <f t="shared" si="12"/>
        <v>-1192.3200000000002</v>
      </c>
      <c r="F48" s="3">
        <f t="shared" si="13"/>
        <v>5608.32</v>
      </c>
    </row>
    <row r="49" spans="1:6" x14ac:dyDescent="0.35">
      <c r="A49" t="s">
        <v>4</v>
      </c>
      <c r="B49" s="11">
        <v>0.24</v>
      </c>
      <c r="C49" s="57" t="s">
        <v>140</v>
      </c>
      <c r="D49" s="57" t="s">
        <v>140</v>
      </c>
      <c r="E49" s="6">
        <f t="shared" si="12"/>
        <v>2007.12</v>
      </c>
      <c r="F49" s="3">
        <f t="shared" si="13"/>
        <v>6355.88</v>
      </c>
    </row>
    <row r="50" spans="1:6" x14ac:dyDescent="0.35">
      <c r="A50" t="s">
        <v>5</v>
      </c>
      <c r="B50" s="11">
        <v>-0.28000000000000003</v>
      </c>
      <c r="C50" s="57" t="s">
        <v>140</v>
      </c>
      <c r="D50" s="57" t="s">
        <v>140</v>
      </c>
      <c r="E50" s="6">
        <f t="shared" si="12"/>
        <v>-59846.360000000008</v>
      </c>
      <c r="F50" s="3">
        <f t="shared" si="13"/>
        <v>273583.35999999999</v>
      </c>
    </row>
    <row r="51" spans="1:6" x14ac:dyDescent="0.35">
      <c r="A51" t="s">
        <v>6</v>
      </c>
      <c r="B51" s="11">
        <v>-0.27</v>
      </c>
      <c r="C51" s="57" t="s">
        <v>140</v>
      </c>
      <c r="D51" s="57" t="s">
        <v>140</v>
      </c>
      <c r="E51" s="6">
        <f t="shared" si="12"/>
        <v>-170792.01</v>
      </c>
      <c r="F51" s="3">
        <f t="shared" si="13"/>
        <v>803355.01</v>
      </c>
    </row>
    <row r="53" spans="1:6" x14ac:dyDescent="0.35">
      <c r="B53" s="10" t="s">
        <v>75</v>
      </c>
      <c r="C53" s="10"/>
      <c r="D53" s="10"/>
      <c r="E53" s="5"/>
      <c r="F53" s="5"/>
    </row>
    <row r="54" spans="1:6" ht="58" x14ac:dyDescent="0.35">
      <c r="B54" s="5" t="s">
        <v>0</v>
      </c>
      <c r="C54" s="87" t="s">
        <v>146</v>
      </c>
      <c r="D54" s="87" t="s">
        <v>146</v>
      </c>
      <c r="E54" s="5" t="s">
        <v>1</v>
      </c>
      <c r="F54" s="5" t="s">
        <v>9</v>
      </c>
    </row>
    <row r="55" spans="1:6" x14ac:dyDescent="0.35">
      <c r="A55" t="s">
        <v>8</v>
      </c>
      <c r="B55" s="7">
        <f>(C55*0.58)+(D55*0.42)</f>
        <v>0.78999999999999992</v>
      </c>
      <c r="C55" s="55">
        <v>1</v>
      </c>
      <c r="D55" s="55">
        <v>0.5</v>
      </c>
      <c r="E55" s="6">
        <f t="shared" ref="E55:E61" si="14">C4*B55</f>
        <v>2311259.5499999998</v>
      </c>
      <c r="F55" s="3">
        <f t="shared" ref="F55:F61" si="15">C4-E55</f>
        <v>614385.45000000019</v>
      </c>
    </row>
    <row r="56" spans="1:6" x14ac:dyDescent="0.35">
      <c r="A56" t="s">
        <v>7</v>
      </c>
      <c r="B56" s="7">
        <f>(C56*0.82)+(D56*0.18)</f>
        <v>0.90999999999999992</v>
      </c>
      <c r="C56" s="55">
        <v>1</v>
      </c>
      <c r="D56" s="55">
        <v>0.5</v>
      </c>
      <c r="E56" s="6">
        <f t="shared" si="14"/>
        <v>2981401.15</v>
      </c>
      <c r="F56" s="3">
        <f t="shared" si="15"/>
        <v>294863.85000000009</v>
      </c>
    </row>
    <row r="57" spans="1:6" x14ac:dyDescent="0.35">
      <c r="A57" t="s">
        <v>2</v>
      </c>
      <c r="B57" s="8">
        <f>(C57*0.92*0.64)+(D57*0.92*0.36)</f>
        <v>0.66608000000000001</v>
      </c>
      <c r="C57" s="55">
        <v>0.85</v>
      </c>
      <c r="D57" s="57">
        <v>0.5</v>
      </c>
      <c r="E57" s="6">
        <f t="shared" si="14"/>
        <v>3432099.0926399999</v>
      </c>
      <c r="F57" s="3">
        <f t="shared" si="15"/>
        <v>1720583.9073600001</v>
      </c>
    </row>
    <row r="58" spans="1:6" x14ac:dyDescent="0.35">
      <c r="A58" t="s">
        <v>3</v>
      </c>
      <c r="B58" s="11">
        <v>-0.27</v>
      </c>
      <c r="C58" s="57" t="s">
        <v>140</v>
      </c>
      <c r="D58" s="57" t="s">
        <v>140</v>
      </c>
      <c r="E58" s="6">
        <f t="shared" si="14"/>
        <v>-1192.3200000000002</v>
      </c>
      <c r="F58" s="3">
        <f t="shared" si="15"/>
        <v>5608.32</v>
      </c>
    </row>
    <row r="59" spans="1:6" x14ac:dyDescent="0.35">
      <c r="A59" t="s">
        <v>4</v>
      </c>
      <c r="B59" s="11">
        <v>0.24</v>
      </c>
      <c r="C59" s="57" t="s">
        <v>140</v>
      </c>
      <c r="D59" s="57" t="s">
        <v>140</v>
      </c>
      <c r="E59" s="6">
        <f t="shared" si="14"/>
        <v>2007.12</v>
      </c>
      <c r="F59" s="3">
        <f t="shared" si="15"/>
        <v>6355.88</v>
      </c>
    </row>
    <row r="60" spans="1:6" x14ac:dyDescent="0.35">
      <c r="A60" t="s">
        <v>5</v>
      </c>
      <c r="B60" s="11">
        <v>-0.28000000000000003</v>
      </c>
      <c r="C60" s="57" t="s">
        <v>140</v>
      </c>
      <c r="D60" s="57" t="s">
        <v>140</v>
      </c>
      <c r="E60" s="6">
        <f t="shared" si="14"/>
        <v>-59846.360000000008</v>
      </c>
      <c r="F60" s="3">
        <f t="shared" si="15"/>
        <v>273583.35999999999</v>
      </c>
    </row>
    <row r="61" spans="1:6" x14ac:dyDescent="0.35">
      <c r="A61" t="s">
        <v>6</v>
      </c>
      <c r="B61" s="11">
        <f>C61</f>
        <v>0.95</v>
      </c>
      <c r="C61" s="57">
        <v>0.95</v>
      </c>
      <c r="D61" s="57" t="s">
        <v>140</v>
      </c>
      <c r="E61" s="6">
        <f t="shared" si="14"/>
        <v>600934.85</v>
      </c>
      <c r="F61" s="3">
        <f t="shared" si="15"/>
        <v>31628.150000000023</v>
      </c>
    </row>
    <row r="63" spans="1:6" x14ac:dyDescent="0.35">
      <c r="A63" s="69" t="s">
        <v>173</v>
      </c>
      <c r="B63" s="70" t="s">
        <v>76</v>
      </c>
      <c r="C63" s="70"/>
      <c r="D63" s="70"/>
      <c r="E63" s="71"/>
      <c r="F63" s="71"/>
    </row>
    <row r="64" spans="1:6" ht="58" x14ac:dyDescent="0.35">
      <c r="A64" s="72"/>
      <c r="B64" s="71" t="s">
        <v>0</v>
      </c>
      <c r="C64" s="84" t="s">
        <v>146</v>
      </c>
      <c r="D64" s="84" t="s">
        <v>146</v>
      </c>
      <c r="E64" s="71" t="s">
        <v>1</v>
      </c>
      <c r="F64" s="71" t="s">
        <v>9</v>
      </c>
    </row>
    <row r="65" spans="1:6" x14ac:dyDescent="0.35">
      <c r="A65" s="72" t="s">
        <v>8</v>
      </c>
      <c r="B65" s="85">
        <f>(C65*0.58)+(D65*0.42)</f>
        <v>0.78999999999999992</v>
      </c>
      <c r="C65" s="78">
        <v>1</v>
      </c>
      <c r="D65" s="78">
        <v>0.5</v>
      </c>
      <c r="E65" s="74">
        <f t="shared" ref="E65:E71" si="16">C4*B65</f>
        <v>2311259.5499999998</v>
      </c>
      <c r="F65" s="75">
        <f t="shared" ref="F65:F71" si="17">C4-E65</f>
        <v>614385.45000000019</v>
      </c>
    </row>
    <row r="66" spans="1:6" x14ac:dyDescent="0.35">
      <c r="A66" s="72" t="s">
        <v>7</v>
      </c>
      <c r="B66" s="85">
        <f>(C66*0.82)+(D66*0.18)</f>
        <v>0.90999999999999992</v>
      </c>
      <c r="C66" s="78">
        <v>1</v>
      </c>
      <c r="D66" s="78">
        <v>0.5</v>
      </c>
      <c r="E66" s="74">
        <f t="shared" si="16"/>
        <v>2981401.15</v>
      </c>
      <c r="F66" s="75">
        <f t="shared" si="17"/>
        <v>294863.85000000009</v>
      </c>
    </row>
    <row r="67" spans="1:6" x14ac:dyDescent="0.35">
      <c r="A67" s="72" t="s">
        <v>2</v>
      </c>
      <c r="B67" s="73">
        <v>0.75</v>
      </c>
      <c r="C67" s="78">
        <v>0.75</v>
      </c>
      <c r="D67" s="86" t="s">
        <v>140</v>
      </c>
      <c r="E67" s="74">
        <f t="shared" si="16"/>
        <v>3864512.25</v>
      </c>
      <c r="F67" s="75">
        <f t="shared" si="17"/>
        <v>1288170.75</v>
      </c>
    </row>
    <row r="68" spans="1:6" x14ac:dyDescent="0.35">
      <c r="A68" s="72" t="s">
        <v>3</v>
      </c>
      <c r="B68" s="76">
        <v>-0.27</v>
      </c>
      <c r="C68" s="86" t="s">
        <v>140</v>
      </c>
      <c r="D68" s="86" t="s">
        <v>140</v>
      </c>
      <c r="E68" s="74">
        <f t="shared" si="16"/>
        <v>-1192.3200000000002</v>
      </c>
      <c r="F68" s="75">
        <f t="shared" si="17"/>
        <v>5608.32</v>
      </c>
    </row>
    <row r="69" spans="1:6" x14ac:dyDescent="0.35">
      <c r="A69" s="72" t="s">
        <v>4</v>
      </c>
      <c r="B69" s="76">
        <v>0.24</v>
      </c>
      <c r="C69" s="86" t="s">
        <v>140</v>
      </c>
      <c r="D69" s="86" t="s">
        <v>140</v>
      </c>
      <c r="E69" s="74">
        <f t="shared" si="16"/>
        <v>2007.12</v>
      </c>
      <c r="F69" s="75">
        <f t="shared" si="17"/>
        <v>6355.88</v>
      </c>
    </row>
    <row r="70" spans="1:6" x14ac:dyDescent="0.35">
      <c r="A70" s="72" t="s">
        <v>5</v>
      </c>
      <c r="B70" s="76">
        <v>-0.28000000000000003</v>
      </c>
      <c r="C70" s="86" t="s">
        <v>140</v>
      </c>
      <c r="D70" s="86" t="s">
        <v>140</v>
      </c>
      <c r="E70" s="74">
        <f t="shared" si="16"/>
        <v>-59846.360000000008</v>
      </c>
      <c r="F70" s="75">
        <f t="shared" si="17"/>
        <v>273583.35999999999</v>
      </c>
    </row>
    <row r="71" spans="1:6" x14ac:dyDescent="0.35">
      <c r="A71" s="72" t="s">
        <v>6</v>
      </c>
      <c r="B71" s="76">
        <f>C71</f>
        <v>0.95</v>
      </c>
      <c r="C71" s="86">
        <v>0.95</v>
      </c>
      <c r="D71" s="86" t="s">
        <v>140</v>
      </c>
      <c r="E71" s="74">
        <f t="shared" si="16"/>
        <v>600934.85</v>
      </c>
      <c r="F71" s="75">
        <f t="shared" si="17"/>
        <v>31628.150000000023</v>
      </c>
    </row>
    <row r="72" spans="1:6" x14ac:dyDescent="0.35">
      <c r="B72" s="11"/>
      <c r="C72" s="11"/>
      <c r="D72" s="6"/>
      <c r="E72" s="3"/>
    </row>
    <row r="73" spans="1:6" x14ac:dyDescent="0.35">
      <c r="B73" s="11"/>
      <c r="C73" s="11"/>
      <c r="D73" s="6"/>
      <c r="E73" s="3"/>
    </row>
    <row r="74" spans="1:6" x14ac:dyDescent="0.35">
      <c r="B74" s="11"/>
      <c r="C74" s="11"/>
      <c r="D74" s="6"/>
      <c r="E74" s="3"/>
    </row>
    <row r="75" spans="1:6" x14ac:dyDescent="0.35">
      <c r="B75" s="11"/>
      <c r="C75" s="11"/>
      <c r="D75" s="6"/>
      <c r="E75" s="3"/>
    </row>
    <row r="76" spans="1:6" x14ac:dyDescent="0.35">
      <c r="B76" s="11"/>
      <c r="C76" s="11"/>
      <c r="D76" s="6"/>
      <c r="E76" s="3"/>
    </row>
    <row r="77" spans="1:6" x14ac:dyDescent="0.35">
      <c r="B77" s="11"/>
      <c r="C77" s="11"/>
      <c r="D77" s="6"/>
      <c r="E77" s="3"/>
    </row>
    <row r="78" spans="1:6" x14ac:dyDescent="0.35">
      <c r="B78" s="11"/>
      <c r="C78" s="11"/>
      <c r="D78" s="6"/>
      <c r="E78" s="3"/>
    </row>
    <row r="79" spans="1:6" x14ac:dyDescent="0.35">
      <c r="B79" s="8"/>
      <c r="C79" s="8"/>
      <c r="D79" s="6"/>
      <c r="E79" s="3"/>
    </row>
    <row r="81" spans="2:3" x14ac:dyDescent="0.35">
      <c r="B81" s="12"/>
      <c r="C81" s="12"/>
    </row>
    <row r="82" spans="2:3" x14ac:dyDescent="0.35">
      <c r="B82" s="12"/>
      <c r="C82" s="12"/>
    </row>
    <row r="83" spans="2:3" x14ac:dyDescent="0.35">
      <c r="B83" s="12"/>
      <c r="C83" s="12"/>
    </row>
    <row r="84" spans="2:3" x14ac:dyDescent="0.35">
      <c r="B84" s="12"/>
      <c r="C84" s="12"/>
    </row>
    <row r="85" spans="2:3" x14ac:dyDescent="0.35">
      <c r="B85" s="12"/>
      <c r="C85" s="12"/>
    </row>
    <row r="86" spans="2:3" x14ac:dyDescent="0.35">
      <c r="B86" s="12"/>
      <c r="C86" s="12"/>
    </row>
    <row r="87" spans="2:3" x14ac:dyDescent="0.35">
      <c r="B87" s="12"/>
      <c r="C87" s="12"/>
    </row>
  </sheetData>
  <pageMargins left="0.70000000000000007" right="0.70000000000000007" top="0.75000000000000011" bottom="0.75000000000000011" header="0.30000000000000004" footer="0.30000000000000004"/>
  <pageSetup paperSize="9" orientation="portrait" r:id="rId1"/>
  <colBreaks count="1" manualBreakCount="1">
    <brk id="5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82"/>
  <sheetViews>
    <sheetView workbookViewId="0">
      <selection activeCell="E26" sqref="E26"/>
    </sheetView>
  </sheetViews>
  <sheetFormatPr defaultColWidth="11.453125" defaultRowHeight="14.5" x14ac:dyDescent="0.35"/>
  <cols>
    <col min="1" max="1" width="22.26953125" bestFit="1" customWidth="1"/>
    <col min="2" max="2" width="17" bestFit="1" customWidth="1"/>
    <col min="3" max="7" width="14.26953125" customWidth="1"/>
  </cols>
  <sheetData>
    <row r="3" spans="1:8" x14ac:dyDescent="0.35">
      <c r="B3" t="s">
        <v>11</v>
      </c>
      <c r="C3" t="s">
        <v>13</v>
      </c>
      <c r="D3" t="s">
        <v>17</v>
      </c>
      <c r="E3" t="s">
        <v>15</v>
      </c>
      <c r="F3" t="s">
        <v>18</v>
      </c>
      <c r="G3" t="s">
        <v>32</v>
      </c>
    </row>
    <row r="4" spans="1:8" x14ac:dyDescent="0.35">
      <c r="A4" t="s">
        <v>8</v>
      </c>
      <c r="B4" s="1"/>
      <c r="C4" s="1">
        <f>D15</f>
        <v>0</v>
      </c>
      <c r="D4" s="1">
        <f>D25</f>
        <v>0</v>
      </c>
      <c r="E4" s="1">
        <f>D35</f>
        <v>0</v>
      </c>
      <c r="F4" s="1">
        <f>D45</f>
        <v>0</v>
      </c>
      <c r="G4" s="1">
        <f>D55</f>
        <v>0</v>
      </c>
    </row>
    <row r="5" spans="1:8" x14ac:dyDescent="0.35">
      <c r="A5" t="s">
        <v>7</v>
      </c>
      <c r="B5" s="1"/>
      <c r="C5" s="1">
        <f t="shared" ref="C5:C10" si="0">D16</f>
        <v>0</v>
      </c>
      <c r="D5" s="1">
        <f t="shared" ref="D5:D10" si="1">D26</f>
        <v>0</v>
      </c>
      <c r="E5" s="1">
        <f t="shared" ref="E5:E10" si="2">D36</f>
        <v>0</v>
      </c>
      <c r="F5" s="1">
        <f t="shared" ref="F5:F10" si="3">D46</f>
        <v>0</v>
      </c>
      <c r="G5" s="1">
        <f t="shared" ref="G5:G10" si="4">D56</f>
        <v>0</v>
      </c>
    </row>
    <row r="6" spans="1:8" x14ac:dyDescent="0.35">
      <c r="A6" t="s">
        <v>2</v>
      </c>
      <c r="B6" s="1"/>
      <c r="C6" s="1">
        <f t="shared" si="0"/>
        <v>0</v>
      </c>
      <c r="D6" s="1">
        <f t="shared" si="1"/>
        <v>0</v>
      </c>
      <c r="E6" s="1">
        <f t="shared" si="2"/>
        <v>0</v>
      </c>
      <c r="F6" s="1">
        <f t="shared" si="3"/>
        <v>0</v>
      </c>
      <c r="G6" s="1">
        <f t="shared" si="4"/>
        <v>0</v>
      </c>
    </row>
    <row r="7" spans="1:8" x14ac:dyDescent="0.35">
      <c r="A7" t="s">
        <v>12</v>
      </c>
      <c r="B7" s="1"/>
      <c r="C7" s="1">
        <f t="shared" si="0"/>
        <v>0</v>
      </c>
      <c r="D7" s="1">
        <f t="shared" si="1"/>
        <v>0</v>
      </c>
      <c r="E7" s="1">
        <f t="shared" si="2"/>
        <v>0</v>
      </c>
      <c r="F7" s="1">
        <f t="shared" si="3"/>
        <v>0</v>
      </c>
      <c r="G7" s="1">
        <f t="shared" si="4"/>
        <v>0</v>
      </c>
    </row>
    <row r="8" spans="1:8" x14ac:dyDescent="0.35">
      <c r="A8" t="s">
        <v>4</v>
      </c>
      <c r="B8" s="1"/>
      <c r="C8" s="1">
        <f t="shared" si="0"/>
        <v>0</v>
      </c>
      <c r="D8" s="1">
        <f t="shared" si="1"/>
        <v>0</v>
      </c>
      <c r="E8" s="1">
        <f t="shared" si="2"/>
        <v>0</v>
      </c>
      <c r="F8" s="1">
        <f t="shared" si="3"/>
        <v>0</v>
      </c>
      <c r="G8" s="1">
        <f t="shared" si="4"/>
        <v>0</v>
      </c>
    </row>
    <row r="9" spans="1:8" x14ac:dyDescent="0.35">
      <c r="A9" t="s">
        <v>5</v>
      </c>
      <c r="B9" s="1"/>
      <c r="C9" s="1">
        <f t="shared" si="0"/>
        <v>0</v>
      </c>
      <c r="D9" s="1">
        <f t="shared" si="1"/>
        <v>0</v>
      </c>
      <c r="E9" s="1">
        <f t="shared" si="2"/>
        <v>0</v>
      </c>
      <c r="F9" s="1">
        <f t="shared" si="3"/>
        <v>0</v>
      </c>
      <c r="G9" s="1">
        <f t="shared" si="4"/>
        <v>0</v>
      </c>
    </row>
    <row r="10" spans="1:8" x14ac:dyDescent="0.35">
      <c r="A10" t="s">
        <v>6</v>
      </c>
      <c r="B10" s="1"/>
      <c r="C10" s="1">
        <f t="shared" si="0"/>
        <v>0</v>
      </c>
      <c r="D10" s="1">
        <f t="shared" si="1"/>
        <v>0</v>
      </c>
      <c r="E10" s="1">
        <f t="shared" si="2"/>
        <v>0</v>
      </c>
      <c r="F10" s="1">
        <f t="shared" si="3"/>
        <v>0</v>
      </c>
      <c r="G10" s="1">
        <f t="shared" si="4"/>
        <v>0</v>
      </c>
    </row>
    <row r="11" spans="1:8" x14ac:dyDescent="0.35">
      <c r="A11" t="s">
        <v>19</v>
      </c>
      <c r="B11" s="1"/>
      <c r="C11" s="1">
        <f>SUM(C4:C10)</f>
        <v>0</v>
      </c>
      <c r="D11" s="1">
        <f>SUM(D4:D10)</f>
        <v>0</v>
      </c>
      <c r="E11" s="1">
        <f>SUM(E4:E10)</f>
        <v>0</v>
      </c>
      <c r="F11" s="1">
        <f>SUM(F4:F10)</f>
        <v>0</v>
      </c>
      <c r="G11" s="1">
        <f t="shared" ref="G11" si="5">SUM(G4:G10)</f>
        <v>0</v>
      </c>
    </row>
    <row r="12" spans="1:8" x14ac:dyDescent="0.35">
      <c r="A12" t="s">
        <v>20</v>
      </c>
      <c r="C12" s="7" t="e">
        <f>+C11/$B$11</f>
        <v>#DIV/0!</v>
      </c>
      <c r="D12" s="7" t="e">
        <f t="shared" ref="D12:E12" si="6">+D11/$B$11</f>
        <v>#DIV/0!</v>
      </c>
      <c r="E12" s="7" t="e">
        <f t="shared" si="6"/>
        <v>#DIV/0!</v>
      </c>
      <c r="F12" s="7" t="e">
        <f>+F11/$B$11</f>
        <v>#DIV/0!</v>
      </c>
      <c r="G12" s="7" t="e">
        <f>+G11/$B$11</f>
        <v>#DIV/0!</v>
      </c>
    </row>
    <row r="13" spans="1:8" x14ac:dyDescent="0.35">
      <c r="B13" s="9" t="s">
        <v>13</v>
      </c>
    </row>
    <row r="14" spans="1:8" x14ac:dyDescent="0.35">
      <c r="B14" t="s">
        <v>0</v>
      </c>
      <c r="C14" t="s">
        <v>1</v>
      </c>
      <c r="D14" t="s">
        <v>9</v>
      </c>
    </row>
    <row r="15" spans="1:8" x14ac:dyDescent="0.35">
      <c r="A15" t="s">
        <v>8</v>
      </c>
      <c r="B15" s="11">
        <v>0</v>
      </c>
      <c r="C15" s="4">
        <f>B4*B15</f>
        <v>0</v>
      </c>
      <c r="D15" s="1">
        <f>B4-C15</f>
        <v>0</v>
      </c>
      <c r="E15" s="2"/>
      <c r="F15" s="2"/>
      <c r="G15" s="2"/>
      <c r="H15" s="2"/>
    </row>
    <row r="16" spans="1:8" x14ac:dyDescent="0.35">
      <c r="A16" t="s">
        <v>7</v>
      </c>
      <c r="B16" s="11">
        <v>0</v>
      </c>
      <c r="C16" s="4">
        <f t="shared" ref="C16:C21" si="7">B5*B16</f>
        <v>0</v>
      </c>
      <c r="D16" s="1">
        <f t="shared" ref="D16:D21" si="8">B5-C16</f>
        <v>0</v>
      </c>
    </row>
    <row r="17" spans="1:4" x14ac:dyDescent="0.35">
      <c r="A17" t="s">
        <v>2</v>
      </c>
      <c r="B17" s="11">
        <v>0</v>
      </c>
      <c r="C17" s="4">
        <f t="shared" si="7"/>
        <v>0</v>
      </c>
      <c r="D17" s="1">
        <f t="shared" si="8"/>
        <v>0</v>
      </c>
    </row>
    <row r="18" spans="1:4" x14ac:dyDescent="0.35">
      <c r="A18" t="s">
        <v>3</v>
      </c>
      <c r="B18" s="11">
        <v>0</v>
      </c>
      <c r="C18" s="4">
        <f t="shared" si="7"/>
        <v>0</v>
      </c>
      <c r="D18" s="1">
        <f t="shared" si="8"/>
        <v>0</v>
      </c>
    </row>
    <row r="19" spans="1:4" x14ac:dyDescent="0.35">
      <c r="A19" t="s">
        <v>4</v>
      </c>
      <c r="B19" s="11">
        <v>0</v>
      </c>
      <c r="C19" s="4">
        <f t="shared" si="7"/>
        <v>0</v>
      </c>
      <c r="D19" s="1">
        <f t="shared" si="8"/>
        <v>0</v>
      </c>
    </row>
    <row r="20" spans="1:4" x14ac:dyDescent="0.35">
      <c r="A20" t="s">
        <v>5</v>
      </c>
      <c r="B20" s="11">
        <v>0</v>
      </c>
      <c r="C20" s="4">
        <f t="shared" si="7"/>
        <v>0</v>
      </c>
      <c r="D20" s="1">
        <f t="shared" si="8"/>
        <v>0</v>
      </c>
    </row>
    <row r="21" spans="1:4" x14ac:dyDescent="0.35">
      <c r="A21" t="s">
        <v>6</v>
      </c>
      <c r="B21" s="11">
        <v>0</v>
      </c>
      <c r="C21" s="4">
        <f t="shared" si="7"/>
        <v>0</v>
      </c>
      <c r="D21" s="1">
        <f t="shared" si="8"/>
        <v>0</v>
      </c>
    </row>
    <row r="22" spans="1:4" x14ac:dyDescent="0.35">
      <c r="B22" s="11"/>
    </row>
    <row r="23" spans="1:4" x14ac:dyDescent="0.35">
      <c r="B23" s="9"/>
    </row>
    <row r="24" spans="1:4" x14ac:dyDescent="0.35">
      <c r="B24" t="s">
        <v>0</v>
      </c>
      <c r="C24" t="s">
        <v>1</v>
      </c>
      <c r="D24" t="s">
        <v>9</v>
      </c>
    </row>
    <row r="25" spans="1:4" x14ac:dyDescent="0.35">
      <c r="A25" t="s">
        <v>8</v>
      </c>
      <c r="B25" s="7">
        <v>0</v>
      </c>
      <c r="C25" s="4">
        <f>B4*B25</f>
        <v>0</v>
      </c>
      <c r="D25" s="1">
        <f t="shared" ref="D25:D31" si="9">B4-C25</f>
        <v>0</v>
      </c>
    </row>
    <row r="26" spans="1:4" x14ac:dyDescent="0.35">
      <c r="A26" t="s">
        <v>7</v>
      </c>
      <c r="B26" s="7">
        <v>0</v>
      </c>
      <c r="C26" s="4">
        <f t="shared" ref="C26:C31" si="10">B5*B26</f>
        <v>0</v>
      </c>
      <c r="D26" s="1">
        <f t="shared" si="9"/>
        <v>0</v>
      </c>
    </row>
    <row r="27" spans="1:4" x14ac:dyDescent="0.35">
      <c r="A27" t="s">
        <v>2</v>
      </c>
      <c r="B27" s="7">
        <v>0</v>
      </c>
      <c r="C27" s="4">
        <f t="shared" si="10"/>
        <v>0</v>
      </c>
      <c r="D27" s="1">
        <f t="shared" si="9"/>
        <v>0</v>
      </c>
    </row>
    <row r="28" spans="1:4" x14ac:dyDescent="0.35">
      <c r="A28" t="s">
        <v>3</v>
      </c>
      <c r="B28" s="7">
        <v>0</v>
      </c>
      <c r="C28" s="4">
        <f t="shared" si="10"/>
        <v>0</v>
      </c>
      <c r="D28" s="1">
        <f t="shared" si="9"/>
        <v>0</v>
      </c>
    </row>
    <row r="29" spans="1:4" x14ac:dyDescent="0.35">
      <c r="A29" t="s">
        <v>4</v>
      </c>
      <c r="B29" s="7">
        <v>0</v>
      </c>
      <c r="C29" s="4">
        <f t="shared" si="10"/>
        <v>0</v>
      </c>
      <c r="D29" s="1">
        <f t="shared" si="9"/>
        <v>0</v>
      </c>
    </row>
    <row r="30" spans="1:4" x14ac:dyDescent="0.35">
      <c r="A30" t="s">
        <v>5</v>
      </c>
      <c r="B30" s="7">
        <v>0</v>
      </c>
      <c r="C30" s="4">
        <f t="shared" si="10"/>
        <v>0</v>
      </c>
      <c r="D30" s="1">
        <f t="shared" si="9"/>
        <v>0</v>
      </c>
    </row>
    <row r="31" spans="1:4" x14ac:dyDescent="0.35">
      <c r="A31" t="s">
        <v>6</v>
      </c>
      <c r="B31" s="7">
        <v>0</v>
      </c>
      <c r="C31" s="4">
        <f t="shared" si="10"/>
        <v>0</v>
      </c>
      <c r="D31" s="1">
        <f t="shared" si="9"/>
        <v>0</v>
      </c>
    </row>
    <row r="33" spans="1:9" x14ac:dyDescent="0.35">
      <c r="B33" s="10" t="s">
        <v>15</v>
      </c>
      <c r="C33" s="5"/>
      <c r="D33" s="5"/>
      <c r="I33" t="s">
        <v>8</v>
      </c>
    </row>
    <row r="34" spans="1:9" x14ac:dyDescent="0.35">
      <c r="B34" s="5" t="s">
        <v>0</v>
      </c>
      <c r="C34" s="5" t="s">
        <v>1</v>
      </c>
      <c r="D34" s="5" t="s">
        <v>9</v>
      </c>
    </row>
    <row r="35" spans="1:9" x14ac:dyDescent="0.35">
      <c r="A35" t="s">
        <v>8</v>
      </c>
      <c r="B35" s="8">
        <v>0</v>
      </c>
      <c r="C35" s="6">
        <f>B4*B35</f>
        <v>0</v>
      </c>
      <c r="D35" s="3">
        <f>B4-C35</f>
        <v>0</v>
      </c>
      <c r="I35" t="s">
        <v>7</v>
      </c>
    </row>
    <row r="36" spans="1:9" x14ac:dyDescent="0.35">
      <c r="A36" t="s">
        <v>7</v>
      </c>
      <c r="B36" s="8">
        <v>0</v>
      </c>
      <c r="C36" s="6">
        <f t="shared" ref="C36:C41" si="11">B5*B36</f>
        <v>0</v>
      </c>
      <c r="D36" s="3">
        <f t="shared" ref="D36:D41" si="12">B5-C36</f>
        <v>0</v>
      </c>
    </row>
    <row r="37" spans="1:9" x14ac:dyDescent="0.35">
      <c r="A37" t="s">
        <v>2</v>
      </c>
      <c r="B37" s="8">
        <v>0</v>
      </c>
      <c r="C37" s="6">
        <f>B6*B37</f>
        <v>0</v>
      </c>
      <c r="D37" s="3">
        <f t="shared" si="12"/>
        <v>0</v>
      </c>
      <c r="I37" t="s">
        <v>2</v>
      </c>
    </row>
    <row r="38" spans="1:9" x14ac:dyDescent="0.35">
      <c r="A38" t="s">
        <v>3</v>
      </c>
      <c r="B38" s="8">
        <v>0</v>
      </c>
      <c r="C38" s="6">
        <f t="shared" si="11"/>
        <v>0</v>
      </c>
      <c r="D38" s="3">
        <f t="shared" si="12"/>
        <v>0</v>
      </c>
    </row>
    <row r="39" spans="1:9" x14ac:dyDescent="0.35">
      <c r="A39" t="s">
        <v>4</v>
      </c>
      <c r="B39" s="8">
        <v>0</v>
      </c>
      <c r="C39" s="6">
        <f t="shared" si="11"/>
        <v>0</v>
      </c>
      <c r="D39" s="3">
        <f t="shared" si="12"/>
        <v>0</v>
      </c>
      <c r="I39" t="s">
        <v>3</v>
      </c>
    </row>
    <row r="40" spans="1:9" x14ac:dyDescent="0.35">
      <c r="A40" t="s">
        <v>5</v>
      </c>
      <c r="B40" s="8">
        <v>0</v>
      </c>
      <c r="C40" s="6">
        <f t="shared" si="11"/>
        <v>0</v>
      </c>
      <c r="D40" s="3">
        <f t="shared" si="12"/>
        <v>0</v>
      </c>
    </row>
    <row r="41" spans="1:9" x14ac:dyDescent="0.35">
      <c r="A41" t="s">
        <v>6</v>
      </c>
      <c r="B41" s="8">
        <v>0</v>
      </c>
      <c r="C41" s="6">
        <f t="shared" si="11"/>
        <v>0</v>
      </c>
      <c r="D41" s="3">
        <f t="shared" si="12"/>
        <v>0</v>
      </c>
      <c r="I41" t="s">
        <v>4</v>
      </c>
    </row>
    <row r="43" spans="1:9" x14ac:dyDescent="0.35">
      <c r="B43" s="10" t="s">
        <v>27</v>
      </c>
      <c r="C43" s="5"/>
      <c r="D43" s="5"/>
      <c r="I43" t="s">
        <v>5</v>
      </c>
    </row>
    <row r="44" spans="1:9" x14ac:dyDescent="0.35">
      <c r="B44" s="5" t="s">
        <v>0</v>
      </c>
      <c r="C44" s="5" t="s">
        <v>1</v>
      </c>
      <c r="D44" s="5" t="s">
        <v>9</v>
      </c>
    </row>
    <row r="45" spans="1:9" x14ac:dyDescent="0.35">
      <c r="A45" t="s">
        <v>8</v>
      </c>
      <c r="B45" s="8">
        <v>0</v>
      </c>
      <c r="C45" s="6">
        <f>B4*B45</f>
        <v>0</v>
      </c>
      <c r="D45" s="3">
        <f>B4-C45</f>
        <v>0</v>
      </c>
      <c r="I45" t="s">
        <v>6</v>
      </c>
    </row>
    <row r="46" spans="1:9" x14ac:dyDescent="0.35">
      <c r="A46" t="s">
        <v>7</v>
      </c>
      <c r="B46" s="8">
        <v>0</v>
      </c>
      <c r="C46" s="6">
        <f t="shared" ref="C46:C51" si="13">B5*B46</f>
        <v>0</v>
      </c>
      <c r="D46" s="3">
        <f t="shared" ref="D46:D51" si="14">B5-C46</f>
        <v>0</v>
      </c>
    </row>
    <row r="47" spans="1:9" x14ac:dyDescent="0.35">
      <c r="A47" t="s">
        <v>2</v>
      </c>
      <c r="B47" s="8">
        <v>0</v>
      </c>
      <c r="C47" s="6">
        <f t="shared" si="13"/>
        <v>0</v>
      </c>
      <c r="D47" s="3">
        <f t="shared" si="14"/>
        <v>0</v>
      </c>
    </row>
    <row r="48" spans="1:9" x14ac:dyDescent="0.35">
      <c r="A48" t="s">
        <v>3</v>
      </c>
      <c r="B48" s="8">
        <v>0</v>
      </c>
      <c r="C48" s="6">
        <f t="shared" si="13"/>
        <v>0</v>
      </c>
      <c r="D48" s="3">
        <f t="shared" si="14"/>
        <v>0</v>
      </c>
    </row>
    <row r="49" spans="1:4" x14ac:dyDescent="0.35">
      <c r="A49" t="s">
        <v>4</v>
      </c>
      <c r="B49" s="8">
        <v>0</v>
      </c>
      <c r="C49" s="6">
        <f t="shared" si="13"/>
        <v>0</v>
      </c>
      <c r="D49" s="3">
        <f t="shared" si="14"/>
        <v>0</v>
      </c>
    </row>
    <row r="50" spans="1:4" x14ac:dyDescent="0.35">
      <c r="A50" t="s">
        <v>5</v>
      </c>
      <c r="B50" s="8">
        <v>0</v>
      </c>
      <c r="C50" s="6">
        <f t="shared" si="13"/>
        <v>0</v>
      </c>
      <c r="D50" s="3">
        <f t="shared" si="14"/>
        <v>0</v>
      </c>
    </row>
    <row r="51" spans="1:4" x14ac:dyDescent="0.35">
      <c r="A51" t="s">
        <v>6</v>
      </c>
      <c r="B51" s="8">
        <v>0</v>
      </c>
      <c r="C51" s="6">
        <f t="shared" si="13"/>
        <v>0</v>
      </c>
      <c r="D51" s="3">
        <f t="shared" si="14"/>
        <v>0</v>
      </c>
    </row>
    <row r="53" spans="1:4" x14ac:dyDescent="0.35">
      <c r="B53" s="10" t="s">
        <v>32</v>
      </c>
      <c r="C53" s="5"/>
      <c r="D53" s="5"/>
    </row>
    <row r="54" spans="1:4" x14ac:dyDescent="0.35">
      <c r="B54" s="5" t="s">
        <v>0</v>
      </c>
      <c r="C54" s="5" t="s">
        <v>1</v>
      </c>
      <c r="D54" s="5" t="s">
        <v>9</v>
      </c>
    </row>
    <row r="55" spans="1:4" x14ac:dyDescent="0.35">
      <c r="A55" t="s">
        <v>8</v>
      </c>
      <c r="B55" s="8">
        <v>0</v>
      </c>
      <c r="C55" s="6">
        <f>B4*B55</f>
        <v>0</v>
      </c>
      <c r="D55" s="3">
        <f>B4-C55</f>
        <v>0</v>
      </c>
    </row>
    <row r="56" spans="1:4" x14ac:dyDescent="0.35">
      <c r="A56" t="s">
        <v>7</v>
      </c>
      <c r="B56" s="8">
        <v>0</v>
      </c>
      <c r="C56" s="6">
        <f t="shared" ref="C56:C61" si="15">B5*B56</f>
        <v>0</v>
      </c>
      <c r="D56" s="3">
        <f t="shared" ref="D56:D61" si="16">B5-C56</f>
        <v>0</v>
      </c>
    </row>
    <row r="57" spans="1:4" x14ac:dyDescent="0.35">
      <c r="A57" t="s">
        <v>2</v>
      </c>
      <c r="B57" s="8">
        <v>0</v>
      </c>
      <c r="C57" s="6">
        <f t="shared" si="15"/>
        <v>0</v>
      </c>
      <c r="D57" s="3">
        <f t="shared" si="16"/>
        <v>0</v>
      </c>
    </row>
    <row r="58" spans="1:4" x14ac:dyDescent="0.35">
      <c r="A58" t="s">
        <v>3</v>
      </c>
      <c r="B58" s="8">
        <v>0</v>
      </c>
      <c r="C58" s="6">
        <f t="shared" si="15"/>
        <v>0</v>
      </c>
      <c r="D58" s="3">
        <f t="shared" si="16"/>
        <v>0</v>
      </c>
    </row>
    <row r="59" spans="1:4" x14ac:dyDescent="0.35">
      <c r="A59" t="s">
        <v>4</v>
      </c>
      <c r="B59" s="8">
        <f>B80/100</f>
        <v>0</v>
      </c>
      <c r="C59" s="6">
        <f t="shared" si="15"/>
        <v>0</v>
      </c>
      <c r="D59" s="3">
        <f t="shared" si="16"/>
        <v>0</v>
      </c>
    </row>
    <row r="60" spans="1:4" x14ac:dyDescent="0.35">
      <c r="A60" t="s">
        <v>5</v>
      </c>
      <c r="B60" s="8">
        <f>B81/100</f>
        <v>0</v>
      </c>
      <c r="C60" s="6">
        <f t="shared" si="15"/>
        <v>0</v>
      </c>
      <c r="D60" s="3">
        <f t="shared" si="16"/>
        <v>0</v>
      </c>
    </row>
    <row r="61" spans="1:4" x14ac:dyDescent="0.35">
      <c r="A61" t="s">
        <v>6</v>
      </c>
      <c r="B61" s="8">
        <f>B82/100</f>
        <v>0</v>
      </c>
      <c r="C61" s="6">
        <f t="shared" si="15"/>
        <v>0</v>
      </c>
      <c r="D61" s="3">
        <f t="shared" si="16"/>
        <v>0</v>
      </c>
    </row>
    <row r="62" spans="1:4" x14ac:dyDescent="0.35">
      <c r="B62" s="8"/>
      <c r="C62" s="6"/>
      <c r="D62" s="3"/>
    </row>
    <row r="63" spans="1:4" x14ac:dyDescent="0.35">
      <c r="B63" s="8"/>
      <c r="C63" s="6"/>
      <c r="D63" s="3"/>
    </row>
    <row r="64" spans="1:4" x14ac:dyDescent="0.35">
      <c r="B64" s="8"/>
      <c r="C64" s="6"/>
      <c r="D64" s="3"/>
    </row>
    <row r="65" spans="1:4" x14ac:dyDescent="0.35">
      <c r="B65" s="8"/>
      <c r="C65" s="6"/>
      <c r="D65" s="3"/>
    </row>
    <row r="66" spans="1:4" x14ac:dyDescent="0.35">
      <c r="B66" s="8"/>
      <c r="C66" s="6"/>
      <c r="D66" s="3"/>
    </row>
    <row r="67" spans="1:4" x14ac:dyDescent="0.35">
      <c r="B67" s="8"/>
      <c r="C67" s="6"/>
      <c r="D67" s="3"/>
    </row>
    <row r="68" spans="1:4" x14ac:dyDescent="0.35">
      <c r="B68" s="8"/>
      <c r="C68" s="6"/>
      <c r="D68" s="3"/>
    </row>
    <row r="69" spans="1:4" x14ac:dyDescent="0.35">
      <c r="B69" s="8"/>
      <c r="C69" s="6"/>
      <c r="D69" s="3"/>
    </row>
    <row r="70" spans="1:4" x14ac:dyDescent="0.35">
      <c r="B70" s="8"/>
      <c r="C70" s="6"/>
      <c r="D70" s="3"/>
    </row>
    <row r="71" spans="1:4" x14ac:dyDescent="0.35">
      <c r="B71" s="8"/>
      <c r="C71" s="6"/>
      <c r="D71" s="3"/>
    </row>
    <row r="72" spans="1:4" x14ac:dyDescent="0.35">
      <c r="B72" s="8"/>
      <c r="C72" s="6"/>
      <c r="D72" s="3"/>
    </row>
    <row r="73" spans="1:4" x14ac:dyDescent="0.35">
      <c r="B73" s="8"/>
      <c r="C73" s="6"/>
      <c r="D73" s="3"/>
    </row>
    <row r="75" spans="1:4" x14ac:dyDescent="0.35">
      <c r="B75" t="s">
        <v>10</v>
      </c>
    </row>
    <row r="76" spans="1:4" x14ac:dyDescent="0.35">
      <c r="A76" t="s">
        <v>8</v>
      </c>
      <c r="B76" s="12">
        <v>30</v>
      </c>
    </row>
    <row r="77" spans="1:4" x14ac:dyDescent="0.35">
      <c r="A77" t="s">
        <v>7</v>
      </c>
      <c r="B77" s="12">
        <v>30</v>
      </c>
    </row>
    <row r="78" spans="1:4" x14ac:dyDescent="0.35">
      <c r="A78" t="s">
        <v>2</v>
      </c>
      <c r="B78" s="12">
        <v>30</v>
      </c>
    </row>
    <row r="79" spans="1:4" x14ac:dyDescent="0.35">
      <c r="A79" t="s">
        <v>3</v>
      </c>
      <c r="B79" s="12">
        <v>0</v>
      </c>
    </row>
    <row r="80" spans="1:4" x14ac:dyDescent="0.35">
      <c r="A80" t="s">
        <v>4</v>
      </c>
      <c r="B80" s="12">
        <v>0</v>
      </c>
    </row>
    <row r="81" spans="1:2" x14ac:dyDescent="0.35">
      <c r="A81" t="s">
        <v>5</v>
      </c>
      <c r="B81" s="12">
        <v>0</v>
      </c>
    </row>
    <row r="82" spans="1:2" x14ac:dyDescent="0.35">
      <c r="A82" t="s">
        <v>6</v>
      </c>
      <c r="B82" s="12">
        <v>0</v>
      </c>
    </row>
  </sheetData>
  <pageMargins left="0.70000000000000007" right="0.70000000000000007" top="0.75000000000000011" bottom="0.75000000000000011" header="0.30000000000000004" footer="0.30000000000000004"/>
  <pageSetup paperSize="9" orientation="portrait" horizontalDpi="0" verticalDpi="0"/>
  <colBreaks count="1" manualBreakCount="1">
    <brk id="4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croll Bar 1">
              <controlPr defaultSize="0" autoPict="0" altText="Residential Energy">
                <anchor moveWithCells="1">
                  <from>
                    <xdr:col>10</xdr:col>
                    <xdr:colOff>527050</xdr:colOff>
                    <xdr:row>32</xdr:row>
                    <xdr:rowOff>12700</xdr:rowOff>
                  </from>
                  <to>
                    <xdr:col>13</xdr:col>
                    <xdr:colOff>469900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Scroll Bar 2">
              <controlPr defaultSize="0" autoPict="0" altText="Residential Energy">
                <anchor moveWithCells="1">
                  <from>
                    <xdr:col>10</xdr:col>
                    <xdr:colOff>527050</xdr:colOff>
                    <xdr:row>34</xdr:row>
                    <xdr:rowOff>12700</xdr:rowOff>
                  </from>
                  <to>
                    <xdr:col>13</xdr:col>
                    <xdr:colOff>469900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Scroll Bar 3">
              <controlPr defaultSize="0" autoPict="0" altText="Residential Energy">
                <anchor moveWithCells="1">
                  <from>
                    <xdr:col>10</xdr:col>
                    <xdr:colOff>527050</xdr:colOff>
                    <xdr:row>36</xdr:row>
                    <xdr:rowOff>12700</xdr:rowOff>
                  </from>
                  <to>
                    <xdr:col>13</xdr:col>
                    <xdr:colOff>469900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Scroll Bar 4">
              <controlPr defaultSize="0" autoPict="0" altText="Residential Energy">
                <anchor moveWithCells="1">
                  <from>
                    <xdr:col>10</xdr:col>
                    <xdr:colOff>527050</xdr:colOff>
                    <xdr:row>38</xdr:row>
                    <xdr:rowOff>12700</xdr:rowOff>
                  </from>
                  <to>
                    <xdr:col>13</xdr:col>
                    <xdr:colOff>469900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Scroll Bar 5">
              <controlPr defaultSize="0" autoPict="0" altText="Residential Energy">
                <anchor moveWithCells="1">
                  <from>
                    <xdr:col>10</xdr:col>
                    <xdr:colOff>527050</xdr:colOff>
                    <xdr:row>40</xdr:row>
                    <xdr:rowOff>12700</xdr:rowOff>
                  </from>
                  <to>
                    <xdr:col>13</xdr:col>
                    <xdr:colOff>469900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Scroll Bar 6">
              <controlPr defaultSize="0" autoPict="0" altText="Residential Energy">
                <anchor moveWithCells="1">
                  <from>
                    <xdr:col>10</xdr:col>
                    <xdr:colOff>527050</xdr:colOff>
                    <xdr:row>42</xdr:row>
                    <xdr:rowOff>12700</xdr:rowOff>
                  </from>
                  <to>
                    <xdr:col>13</xdr:col>
                    <xdr:colOff>469900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Scroll Bar 7">
              <controlPr defaultSize="0" autoPict="0" altText="Residential Energy">
                <anchor moveWithCells="1">
                  <from>
                    <xdr:col>10</xdr:col>
                    <xdr:colOff>527050</xdr:colOff>
                    <xdr:row>44</xdr:row>
                    <xdr:rowOff>12700</xdr:rowOff>
                  </from>
                  <to>
                    <xdr:col>13</xdr:col>
                    <xdr:colOff>469900</xdr:colOff>
                    <xdr:row>45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J80"/>
  <sheetViews>
    <sheetView workbookViewId="0"/>
  </sheetViews>
  <sheetFormatPr defaultColWidth="11.453125" defaultRowHeight="14.5" x14ac:dyDescent="0.35"/>
  <cols>
    <col min="1" max="1" width="22.26953125" bestFit="1" customWidth="1"/>
    <col min="2" max="2" width="17" bestFit="1" customWidth="1"/>
    <col min="3" max="8" width="14.26953125" customWidth="1"/>
  </cols>
  <sheetData>
    <row r="3" spans="1:9" x14ac:dyDescent="0.35">
      <c r="B3" t="s">
        <v>11</v>
      </c>
      <c r="C3" t="s">
        <v>13</v>
      </c>
      <c r="D3" t="s">
        <v>17</v>
      </c>
      <c r="E3" t="s">
        <v>15</v>
      </c>
      <c r="F3" t="s">
        <v>18</v>
      </c>
      <c r="G3" t="s">
        <v>32</v>
      </c>
      <c r="H3" t="s">
        <v>30</v>
      </c>
    </row>
    <row r="4" spans="1:9" x14ac:dyDescent="0.35">
      <c r="A4" t="s">
        <v>8</v>
      </c>
      <c r="B4" s="1"/>
      <c r="C4" s="1">
        <f>D15</f>
        <v>0</v>
      </c>
      <c r="D4" s="1">
        <f>D25</f>
        <v>0</v>
      </c>
      <c r="E4" s="1">
        <f>D35</f>
        <v>0</v>
      </c>
      <c r="F4" s="1">
        <f>D45</f>
        <v>0</v>
      </c>
      <c r="G4" s="1">
        <f>D55</f>
        <v>0</v>
      </c>
      <c r="H4" s="1">
        <f>D65</f>
        <v>0</v>
      </c>
    </row>
    <row r="5" spans="1:9" x14ac:dyDescent="0.35">
      <c r="A5" t="s">
        <v>7</v>
      </c>
      <c r="B5" s="1"/>
      <c r="C5" s="1">
        <f t="shared" ref="C5:C10" si="0">D16</f>
        <v>0</v>
      </c>
      <c r="D5" s="1">
        <f t="shared" ref="D5:D10" si="1">D26</f>
        <v>0</v>
      </c>
      <c r="E5" s="1">
        <f t="shared" ref="E5:E10" si="2">D36</f>
        <v>0</v>
      </c>
      <c r="F5" s="1">
        <f t="shared" ref="F5:F10" si="3">D46</f>
        <v>0</v>
      </c>
      <c r="G5" s="1">
        <f t="shared" ref="G5:G10" si="4">D56</f>
        <v>0</v>
      </c>
      <c r="H5" s="1">
        <f t="shared" ref="H5:H10" si="5">D66</f>
        <v>0</v>
      </c>
    </row>
    <row r="6" spans="1:9" x14ac:dyDescent="0.35">
      <c r="A6" t="s">
        <v>2</v>
      </c>
      <c r="B6" s="1"/>
      <c r="C6" s="1">
        <f t="shared" si="0"/>
        <v>0</v>
      </c>
      <c r="D6" s="1">
        <f t="shared" si="1"/>
        <v>0</v>
      </c>
      <c r="E6" s="1">
        <f t="shared" si="2"/>
        <v>0</v>
      </c>
      <c r="F6" s="1">
        <f t="shared" si="3"/>
        <v>0</v>
      </c>
      <c r="G6" s="1">
        <f t="shared" si="4"/>
        <v>0</v>
      </c>
      <c r="H6" s="1">
        <f t="shared" si="5"/>
        <v>0</v>
      </c>
    </row>
    <row r="7" spans="1:9" x14ac:dyDescent="0.35">
      <c r="A7" t="s">
        <v>12</v>
      </c>
      <c r="B7" s="1"/>
      <c r="C7" s="1">
        <f t="shared" si="0"/>
        <v>0</v>
      </c>
      <c r="D7" s="1">
        <f t="shared" si="1"/>
        <v>0</v>
      </c>
      <c r="E7" s="1">
        <f t="shared" si="2"/>
        <v>0</v>
      </c>
      <c r="F7" s="1">
        <f t="shared" si="3"/>
        <v>0</v>
      </c>
      <c r="G7" s="1">
        <f t="shared" si="4"/>
        <v>0</v>
      </c>
      <c r="H7" s="1">
        <f t="shared" si="5"/>
        <v>0</v>
      </c>
    </row>
    <row r="8" spans="1:9" x14ac:dyDescent="0.35">
      <c r="A8" t="s">
        <v>4</v>
      </c>
      <c r="B8" s="1"/>
      <c r="C8" s="1">
        <f t="shared" si="0"/>
        <v>0</v>
      </c>
      <c r="D8" s="1">
        <f t="shared" si="1"/>
        <v>0</v>
      </c>
      <c r="E8" s="1">
        <f t="shared" si="2"/>
        <v>0</v>
      </c>
      <c r="F8" s="1">
        <f t="shared" si="3"/>
        <v>0</v>
      </c>
      <c r="G8" s="1">
        <f t="shared" si="4"/>
        <v>0</v>
      </c>
      <c r="H8" s="1">
        <f t="shared" si="5"/>
        <v>0</v>
      </c>
    </row>
    <row r="9" spans="1:9" x14ac:dyDescent="0.35">
      <c r="A9" t="s">
        <v>5</v>
      </c>
      <c r="B9" s="1"/>
      <c r="C9" s="1">
        <f t="shared" si="0"/>
        <v>0</v>
      </c>
      <c r="D9" s="1">
        <f t="shared" si="1"/>
        <v>0</v>
      </c>
      <c r="E9" s="1">
        <f t="shared" si="2"/>
        <v>0</v>
      </c>
      <c r="F9" s="1">
        <f t="shared" si="3"/>
        <v>0</v>
      </c>
      <c r="G9" s="1">
        <f t="shared" si="4"/>
        <v>0</v>
      </c>
      <c r="H9" s="1">
        <f t="shared" si="5"/>
        <v>0</v>
      </c>
    </row>
    <row r="10" spans="1:9" x14ac:dyDescent="0.35">
      <c r="A10" t="s">
        <v>6</v>
      </c>
      <c r="B10" s="1"/>
      <c r="C10" s="1">
        <f t="shared" si="0"/>
        <v>0</v>
      </c>
      <c r="D10" s="1">
        <f t="shared" si="1"/>
        <v>0</v>
      </c>
      <c r="E10" s="1">
        <f t="shared" si="2"/>
        <v>0</v>
      </c>
      <c r="F10" s="1">
        <f t="shared" si="3"/>
        <v>0</v>
      </c>
      <c r="G10" s="1">
        <f t="shared" si="4"/>
        <v>0</v>
      </c>
      <c r="H10" s="1">
        <f t="shared" si="5"/>
        <v>0</v>
      </c>
    </row>
    <row r="11" spans="1:9" x14ac:dyDescent="0.35">
      <c r="A11" t="s">
        <v>19</v>
      </c>
      <c r="B11" s="1"/>
      <c r="C11" s="1">
        <f>SUM(C4:C10)</f>
        <v>0</v>
      </c>
      <c r="D11" s="1">
        <f>SUM(D4:D10)</f>
        <v>0</v>
      </c>
      <c r="E11" s="1">
        <f>SUM(E4:E10)</f>
        <v>0</v>
      </c>
      <c r="F11" s="1">
        <f>SUM(F4:F10)</f>
        <v>0</v>
      </c>
      <c r="G11" s="1">
        <f t="shared" ref="G11:H11" si="6">SUM(G4:G10)</f>
        <v>0</v>
      </c>
      <c r="H11" s="1">
        <f t="shared" si="6"/>
        <v>0</v>
      </c>
    </row>
    <row r="12" spans="1:9" x14ac:dyDescent="0.35">
      <c r="A12" t="s">
        <v>20</v>
      </c>
      <c r="C12" s="7" t="e">
        <f>+C11/$B$11</f>
        <v>#DIV/0!</v>
      </c>
      <c r="D12" s="7" t="e">
        <f t="shared" ref="D12:E12" si="7">+D11/$B$11</f>
        <v>#DIV/0!</v>
      </c>
      <c r="E12" s="7" t="e">
        <f t="shared" si="7"/>
        <v>#DIV/0!</v>
      </c>
      <c r="F12" s="7" t="e">
        <f>+F11/$B$11</f>
        <v>#DIV/0!</v>
      </c>
      <c r="G12" s="7" t="e">
        <f>+G11/$B$11</f>
        <v>#DIV/0!</v>
      </c>
      <c r="H12" s="7" t="e">
        <f>+H11/$B$11</f>
        <v>#DIV/0!</v>
      </c>
    </row>
    <row r="13" spans="1:9" x14ac:dyDescent="0.35">
      <c r="B13" s="9" t="s">
        <v>13</v>
      </c>
    </row>
    <row r="14" spans="1:9" x14ac:dyDescent="0.35">
      <c r="B14" t="s">
        <v>0</v>
      </c>
      <c r="C14" t="s">
        <v>1</v>
      </c>
      <c r="D14" t="s">
        <v>9</v>
      </c>
    </row>
    <row r="15" spans="1:9" x14ac:dyDescent="0.35">
      <c r="A15" t="s">
        <v>8</v>
      </c>
      <c r="B15" s="11">
        <v>0</v>
      </c>
      <c r="C15" s="4">
        <f>B4*B15</f>
        <v>0</v>
      </c>
      <c r="D15" s="1">
        <f>B4-C15</f>
        <v>0</v>
      </c>
      <c r="E15" s="2"/>
      <c r="F15" s="2"/>
      <c r="G15" s="2"/>
      <c r="H15" s="2"/>
      <c r="I15" s="2"/>
    </row>
    <row r="16" spans="1:9" x14ac:dyDescent="0.35">
      <c r="A16" t="s">
        <v>7</v>
      </c>
      <c r="B16" s="11">
        <v>0</v>
      </c>
      <c r="C16" s="4">
        <f t="shared" ref="C16:C21" si="8">B5*B16</f>
        <v>0</v>
      </c>
      <c r="D16" s="1">
        <f t="shared" ref="D16:D21" si="9">B5-C16</f>
        <v>0</v>
      </c>
    </row>
    <row r="17" spans="1:4" x14ac:dyDescent="0.35">
      <c r="A17" t="s">
        <v>2</v>
      </c>
      <c r="B17" s="11">
        <v>0</v>
      </c>
      <c r="C17" s="4">
        <f t="shared" si="8"/>
        <v>0</v>
      </c>
      <c r="D17" s="1">
        <f t="shared" si="9"/>
        <v>0</v>
      </c>
    </row>
    <row r="18" spans="1:4" x14ac:dyDescent="0.35">
      <c r="A18" t="s">
        <v>3</v>
      </c>
      <c r="B18" s="11">
        <v>0</v>
      </c>
      <c r="C18" s="4">
        <f t="shared" si="8"/>
        <v>0</v>
      </c>
      <c r="D18" s="1">
        <f t="shared" si="9"/>
        <v>0</v>
      </c>
    </row>
    <row r="19" spans="1:4" x14ac:dyDescent="0.35">
      <c r="A19" t="s">
        <v>4</v>
      </c>
      <c r="B19" s="11">
        <v>0</v>
      </c>
      <c r="C19" s="4">
        <f t="shared" si="8"/>
        <v>0</v>
      </c>
      <c r="D19" s="1">
        <f t="shared" si="9"/>
        <v>0</v>
      </c>
    </row>
    <row r="20" spans="1:4" x14ac:dyDescent="0.35">
      <c r="A20" t="s">
        <v>5</v>
      </c>
      <c r="B20" s="11">
        <v>0</v>
      </c>
      <c r="C20" s="4">
        <f t="shared" si="8"/>
        <v>0</v>
      </c>
      <c r="D20" s="1">
        <f t="shared" si="9"/>
        <v>0</v>
      </c>
    </row>
    <row r="21" spans="1:4" x14ac:dyDescent="0.35">
      <c r="A21" t="s">
        <v>6</v>
      </c>
      <c r="B21" s="11">
        <v>0</v>
      </c>
      <c r="C21" s="4">
        <f t="shared" si="8"/>
        <v>0</v>
      </c>
      <c r="D21" s="1">
        <f t="shared" si="9"/>
        <v>0</v>
      </c>
    </row>
    <row r="22" spans="1:4" x14ac:dyDescent="0.35">
      <c r="B22" s="11"/>
    </row>
    <row r="23" spans="1:4" x14ac:dyDescent="0.35">
      <c r="B23" s="9"/>
    </row>
    <row r="24" spans="1:4" x14ac:dyDescent="0.35">
      <c r="B24" t="s">
        <v>0</v>
      </c>
      <c r="C24" t="s">
        <v>1</v>
      </c>
      <c r="D24" t="s">
        <v>9</v>
      </c>
    </row>
    <row r="25" spans="1:4" x14ac:dyDescent="0.35">
      <c r="A25" t="s">
        <v>8</v>
      </c>
      <c r="B25" s="7">
        <v>0</v>
      </c>
      <c r="C25" s="4">
        <f>B4*B25</f>
        <v>0</v>
      </c>
      <c r="D25" s="1">
        <f t="shared" ref="D25:D31" si="10">B4-C25</f>
        <v>0</v>
      </c>
    </row>
    <row r="26" spans="1:4" x14ac:dyDescent="0.35">
      <c r="A26" t="s">
        <v>7</v>
      </c>
      <c r="B26" s="7">
        <v>0</v>
      </c>
      <c r="C26" s="4">
        <f t="shared" ref="C26:C31" si="11">B5*B26</f>
        <v>0</v>
      </c>
      <c r="D26" s="1">
        <f t="shared" si="10"/>
        <v>0</v>
      </c>
    </row>
    <row r="27" spans="1:4" x14ac:dyDescent="0.35">
      <c r="A27" t="s">
        <v>2</v>
      </c>
      <c r="B27" s="7">
        <v>0</v>
      </c>
      <c r="C27" s="4">
        <f t="shared" si="11"/>
        <v>0</v>
      </c>
      <c r="D27" s="1">
        <f t="shared" si="10"/>
        <v>0</v>
      </c>
    </row>
    <row r="28" spans="1:4" x14ac:dyDescent="0.35">
      <c r="A28" t="s">
        <v>3</v>
      </c>
      <c r="B28" s="7">
        <v>0</v>
      </c>
      <c r="C28" s="4">
        <f t="shared" si="11"/>
        <v>0</v>
      </c>
      <c r="D28" s="1">
        <f t="shared" si="10"/>
        <v>0</v>
      </c>
    </row>
    <row r="29" spans="1:4" x14ac:dyDescent="0.35">
      <c r="A29" t="s">
        <v>4</v>
      </c>
      <c r="B29" s="7">
        <v>0</v>
      </c>
      <c r="C29" s="4">
        <f t="shared" si="11"/>
        <v>0</v>
      </c>
      <c r="D29" s="1">
        <f t="shared" si="10"/>
        <v>0</v>
      </c>
    </row>
    <row r="30" spans="1:4" x14ac:dyDescent="0.35">
      <c r="A30" t="s">
        <v>5</v>
      </c>
      <c r="B30" s="7">
        <v>0</v>
      </c>
      <c r="C30" s="4">
        <f t="shared" si="11"/>
        <v>0</v>
      </c>
      <c r="D30" s="1">
        <f t="shared" si="10"/>
        <v>0</v>
      </c>
    </row>
    <row r="31" spans="1:4" x14ac:dyDescent="0.35">
      <c r="A31" t="s">
        <v>6</v>
      </c>
      <c r="B31" s="7">
        <v>0</v>
      </c>
      <c r="C31" s="4">
        <f t="shared" si="11"/>
        <v>0</v>
      </c>
      <c r="D31" s="1">
        <f t="shared" si="10"/>
        <v>0</v>
      </c>
    </row>
    <row r="33" spans="1:10" x14ac:dyDescent="0.35">
      <c r="B33" s="10" t="s">
        <v>15</v>
      </c>
      <c r="C33" s="5"/>
      <c r="D33" s="5"/>
      <c r="J33" t="s">
        <v>8</v>
      </c>
    </row>
    <row r="34" spans="1:10" x14ac:dyDescent="0.35">
      <c r="B34" s="5" t="s">
        <v>0</v>
      </c>
      <c r="C34" s="5" t="s">
        <v>1</v>
      </c>
      <c r="D34" s="5" t="s">
        <v>9</v>
      </c>
    </row>
    <row r="35" spans="1:10" x14ac:dyDescent="0.35">
      <c r="A35" t="s">
        <v>8</v>
      </c>
      <c r="B35" s="8">
        <v>0</v>
      </c>
      <c r="C35" s="6">
        <f>B4*B35</f>
        <v>0</v>
      </c>
      <c r="D35" s="3">
        <f>B4-C35</f>
        <v>0</v>
      </c>
      <c r="J35" t="s">
        <v>7</v>
      </c>
    </row>
    <row r="36" spans="1:10" x14ac:dyDescent="0.35">
      <c r="A36" t="s">
        <v>7</v>
      </c>
      <c r="B36" s="8">
        <v>0</v>
      </c>
      <c r="C36" s="6">
        <f t="shared" ref="C36:C41" si="12">B5*B36</f>
        <v>0</v>
      </c>
      <c r="D36" s="3">
        <f t="shared" ref="D36:D41" si="13">B5-C36</f>
        <v>0</v>
      </c>
    </row>
    <row r="37" spans="1:10" x14ac:dyDescent="0.35">
      <c r="A37" t="s">
        <v>2</v>
      </c>
      <c r="B37" s="8">
        <v>0</v>
      </c>
      <c r="C37" s="6">
        <f>B6*B37</f>
        <v>0</v>
      </c>
      <c r="D37" s="3">
        <f t="shared" si="13"/>
        <v>0</v>
      </c>
      <c r="J37" t="s">
        <v>2</v>
      </c>
    </row>
    <row r="38" spans="1:10" x14ac:dyDescent="0.35">
      <c r="A38" t="s">
        <v>3</v>
      </c>
      <c r="B38" s="8">
        <v>0</v>
      </c>
      <c r="C38" s="6">
        <f t="shared" si="12"/>
        <v>0</v>
      </c>
      <c r="D38" s="3">
        <f t="shared" si="13"/>
        <v>0</v>
      </c>
    </row>
    <row r="39" spans="1:10" x14ac:dyDescent="0.35">
      <c r="A39" t="s">
        <v>4</v>
      </c>
      <c r="B39" s="8">
        <v>0</v>
      </c>
      <c r="C39" s="6">
        <f t="shared" si="12"/>
        <v>0</v>
      </c>
      <c r="D39" s="3">
        <f t="shared" si="13"/>
        <v>0</v>
      </c>
      <c r="J39" t="s">
        <v>3</v>
      </c>
    </row>
    <row r="40" spans="1:10" x14ac:dyDescent="0.35">
      <c r="A40" t="s">
        <v>5</v>
      </c>
      <c r="B40" s="8">
        <v>0</v>
      </c>
      <c r="C40" s="6">
        <f t="shared" si="12"/>
        <v>0</v>
      </c>
      <c r="D40" s="3">
        <f t="shared" si="13"/>
        <v>0</v>
      </c>
    </row>
    <row r="41" spans="1:10" x14ac:dyDescent="0.35">
      <c r="A41" t="s">
        <v>6</v>
      </c>
      <c r="B41" s="8">
        <v>0</v>
      </c>
      <c r="C41" s="6">
        <f t="shared" si="12"/>
        <v>0</v>
      </c>
      <c r="D41" s="3">
        <f t="shared" si="13"/>
        <v>0</v>
      </c>
      <c r="J41" t="s">
        <v>4</v>
      </c>
    </row>
    <row r="43" spans="1:10" x14ac:dyDescent="0.35">
      <c r="B43" s="10" t="s">
        <v>27</v>
      </c>
      <c r="C43" s="5"/>
      <c r="D43" s="5"/>
      <c r="J43" t="s">
        <v>5</v>
      </c>
    </row>
    <row r="44" spans="1:10" x14ac:dyDescent="0.35">
      <c r="B44" s="5" t="s">
        <v>0</v>
      </c>
      <c r="C44" s="5" t="s">
        <v>1</v>
      </c>
      <c r="D44" s="5" t="s">
        <v>9</v>
      </c>
    </row>
    <row r="45" spans="1:10" x14ac:dyDescent="0.35">
      <c r="A45" t="s">
        <v>8</v>
      </c>
      <c r="B45" s="8">
        <v>0</v>
      </c>
      <c r="C45" s="6">
        <f>B4*B45</f>
        <v>0</v>
      </c>
      <c r="D45" s="3">
        <f>B4-C45</f>
        <v>0</v>
      </c>
      <c r="J45" t="s">
        <v>6</v>
      </c>
    </row>
    <row r="46" spans="1:10" x14ac:dyDescent="0.35">
      <c r="A46" t="s">
        <v>7</v>
      </c>
      <c r="B46" s="8">
        <v>0</v>
      </c>
      <c r="C46" s="6">
        <f t="shared" ref="C46:C51" si="14">B5*B46</f>
        <v>0</v>
      </c>
      <c r="D46" s="3">
        <f t="shared" ref="D46:D51" si="15">B5-C46</f>
        <v>0</v>
      </c>
    </row>
    <row r="47" spans="1:10" x14ac:dyDescent="0.35">
      <c r="A47" t="s">
        <v>2</v>
      </c>
      <c r="B47" s="8">
        <v>0</v>
      </c>
      <c r="C47" s="6">
        <f t="shared" si="14"/>
        <v>0</v>
      </c>
      <c r="D47" s="3">
        <f t="shared" si="15"/>
        <v>0</v>
      </c>
    </row>
    <row r="48" spans="1:10" x14ac:dyDescent="0.35">
      <c r="A48" t="s">
        <v>3</v>
      </c>
      <c r="B48" s="8">
        <v>0</v>
      </c>
      <c r="C48" s="6">
        <f t="shared" si="14"/>
        <v>0</v>
      </c>
      <c r="D48" s="3">
        <f t="shared" si="15"/>
        <v>0</v>
      </c>
    </row>
    <row r="49" spans="1:4" x14ac:dyDescent="0.35">
      <c r="A49" t="s">
        <v>4</v>
      </c>
      <c r="B49" s="8">
        <v>0</v>
      </c>
      <c r="C49" s="6">
        <f t="shared" si="14"/>
        <v>0</v>
      </c>
      <c r="D49" s="3">
        <f t="shared" si="15"/>
        <v>0</v>
      </c>
    </row>
    <row r="50" spans="1:4" x14ac:dyDescent="0.35">
      <c r="A50" t="s">
        <v>5</v>
      </c>
      <c r="B50" s="8">
        <v>0</v>
      </c>
      <c r="C50" s="6">
        <f t="shared" si="14"/>
        <v>0</v>
      </c>
      <c r="D50" s="3">
        <f t="shared" si="15"/>
        <v>0</v>
      </c>
    </row>
    <row r="51" spans="1:4" x14ac:dyDescent="0.35">
      <c r="A51" t="s">
        <v>6</v>
      </c>
      <c r="B51" s="8">
        <v>0</v>
      </c>
      <c r="C51" s="6">
        <f t="shared" si="14"/>
        <v>0</v>
      </c>
      <c r="D51" s="3">
        <f t="shared" si="15"/>
        <v>0</v>
      </c>
    </row>
    <row r="53" spans="1:4" x14ac:dyDescent="0.35">
      <c r="B53" s="10" t="s">
        <v>32</v>
      </c>
      <c r="C53" s="5"/>
      <c r="D53" s="5"/>
    </row>
    <row r="54" spans="1:4" x14ac:dyDescent="0.35">
      <c r="B54" s="5" t="s">
        <v>0</v>
      </c>
      <c r="C54" s="5" t="s">
        <v>1</v>
      </c>
      <c r="D54" s="5" t="s">
        <v>9</v>
      </c>
    </row>
    <row r="55" spans="1:4" x14ac:dyDescent="0.35">
      <c r="A55" t="s">
        <v>8</v>
      </c>
      <c r="B55" s="8">
        <v>0</v>
      </c>
      <c r="C55" s="6">
        <f t="shared" ref="C55:C61" si="16">B4*B55</f>
        <v>0</v>
      </c>
      <c r="D55" s="3">
        <f t="shared" ref="D55:D61" si="17">B4-C55</f>
        <v>0</v>
      </c>
    </row>
    <row r="56" spans="1:4" x14ac:dyDescent="0.35">
      <c r="A56" t="s">
        <v>7</v>
      </c>
      <c r="B56" s="8">
        <v>0</v>
      </c>
      <c r="C56" s="6">
        <f t="shared" si="16"/>
        <v>0</v>
      </c>
      <c r="D56" s="3">
        <f t="shared" si="17"/>
        <v>0</v>
      </c>
    </row>
    <row r="57" spans="1:4" x14ac:dyDescent="0.35">
      <c r="A57" t="s">
        <v>2</v>
      </c>
      <c r="B57" s="8">
        <v>0</v>
      </c>
      <c r="C57" s="6">
        <f t="shared" si="16"/>
        <v>0</v>
      </c>
      <c r="D57" s="3">
        <f t="shared" si="17"/>
        <v>0</v>
      </c>
    </row>
    <row r="58" spans="1:4" x14ac:dyDescent="0.35">
      <c r="A58" t="s">
        <v>3</v>
      </c>
      <c r="B58" s="8">
        <v>0</v>
      </c>
      <c r="C58" s="6">
        <f t="shared" si="16"/>
        <v>0</v>
      </c>
      <c r="D58" s="3">
        <f t="shared" si="17"/>
        <v>0</v>
      </c>
    </row>
    <row r="59" spans="1:4" x14ac:dyDescent="0.35">
      <c r="A59" t="s">
        <v>4</v>
      </c>
      <c r="B59" s="8">
        <v>0</v>
      </c>
      <c r="C59" s="6">
        <f t="shared" si="16"/>
        <v>0</v>
      </c>
      <c r="D59" s="3">
        <f t="shared" si="17"/>
        <v>0</v>
      </c>
    </row>
    <row r="60" spans="1:4" x14ac:dyDescent="0.35">
      <c r="A60" t="s">
        <v>5</v>
      </c>
      <c r="B60" s="8">
        <v>0</v>
      </c>
      <c r="C60" s="6">
        <f t="shared" si="16"/>
        <v>0</v>
      </c>
      <c r="D60" s="3">
        <f t="shared" si="17"/>
        <v>0</v>
      </c>
    </row>
    <row r="61" spans="1:4" x14ac:dyDescent="0.35">
      <c r="A61" t="s">
        <v>6</v>
      </c>
      <c r="B61" s="8">
        <v>0</v>
      </c>
      <c r="C61" s="6">
        <f t="shared" si="16"/>
        <v>0</v>
      </c>
      <c r="D61" s="3">
        <f t="shared" si="17"/>
        <v>0</v>
      </c>
    </row>
    <row r="63" spans="1:4" x14ac:dyDescent="0.35">
      <c r="B63" s="10" t="s">
        <v>28</v>
      </c>
      <c r="C63" s="5"/>
      <c r="D63" s="5"/>
    </row>
    <row r="64" spans="1:4" x14ac:dyDescent="0.35">
      <c r="B64" s="5" t="s">
        <v>0</v>
      </c>
      <c r="C64" s="5" t="s">
        <v>1</v>
      </c>
      <c r="D64" s="5" t="s">
        <v>9</v>
      </c>
    </row>
    <row r="65" spans="1:4" x14ac:dyDescent="0.35">
      <c r="A65" t="s">
        <v>8</v>
      </c>
      <c r="B65" s="8">
        <v>0</v>
      </c>
      <c r="C65" s="6">
        <f t="shared" ref="C65:C71" si="18">B4*B65</f>
        <v>0</v>
      </c>
      <c r="D65" s="3">
        <f t="shared" ref="D65:D71" si="19">B4-C65</f>
        <v>0</v>
      </c>
    </row>
    <row r="66" spans="1:4" x14ac:dyDescent="0.35">
      <c r="A66" t="s">
        <v>7</v>
      </c>
      <c r="B66" s="8">
        <v>0</v>
      </c>
      <c r="C66" s="6">
        <f t="shared" si="18"/>
        <v>0</v>
      </c>
      <c r="D66" s="3">
        <f t="shared" si="19"/>
        <v>0</v>
      </c>
    </row>
    <row r="67" spans="1:4" x14ac:dyDescent="0.35">
      <c r="A67" t="s">
        <v>2</v>
      </c>
      <c r="B67" s="8">
        <v>0</v>
      </c>
      <c r="C67" s="6">
        <f t="shared" si="18"/>
        <v>0</v>
      </c>
      <c r="D67" s="3">
        <f t="shared" si="19"/>
        <v>0</v>
      </c>
    </row>
    <row r="68" spans="1:4" x14ac:dyDescent="0.35">
      <c r="A68" t="s">
        <v>3</v>
      </c>
      <c r="B68" s="8">
        <f t="shared" ref="B68:B71" si="20">B77/100</f>
        <v>0</v>
      </c>
      <c r="C68" s="6">
        <f t="shared" si="18"/>
        <v>0</v>
      </c>
      <c r="D68" s="3">
        <f t="shared" si="19"/>
        <v>0</v>
      </c>
    </row>
    <row r="69" spans="1:4" x14ac:dyDescent="0.35">
      <c r="A69" t="s">
        <v>4</v>
      </c>
      <c r="B69" s="8">
        <f t="shared" si="20"/>
        <v>0</v>
      </c>
      <c r="C69" s="6">
        <f t="shared" si="18"/>
        <v>0</v>
      </c>
      <c r="D69" s="3">
        <f t="shared" si="19"/>
        <v>0</v>
      </c>
    </row>
    <row r="70" spans="1:4" x14ac:dyDescent="0.35">
      <c r="A70" t="s">
        <v>5</v>
      </c>
      <c r="B70" s="8">
        <f t="shared" si="20"/>
        <v>0</v>
      </c>
      <c r="C70" s="6">
        <f t="shared" si="18"/>
        <v>0</v>
      </c>
      <c r="D70" s="3">
        <f t="shared" si="19"/>
        <v>0</v>
      </c>
    </row>
    <row r="71" spans="1:4" x14ac:dyDescent="0.35">
      <c r="A71" t="s">
        <v>6</v>
      </c>
      <c r="B71" s="8">
        <f t="shared" si="20"/>
        <v>0</v>
      </c>
      <c r="C71" s="6">
        <f t="shared" si="18"/>
        <v>0</v>
      </c>
      <c r="D71" s="3">
        <f t="shared" si="19"/>
        <v>0</v>
      </c>
    </row>
    <row r="72" spans="1:4" x14ac:dyDescent="0.35">
      <c r="B72" s="8"/>
      <c r="C72" s="6"/>
      <c r="D72" s="3"/>
    </row>
    <row r="73" spans="1:4" x14ac:dyDescent="0.35">
      <c r="B73" t="s">
        <v>10</v>
      </c>
    </row>
    <row r="74" spans="1:4" x14ac:dyDescent="0.35">
      <c r="A74" t="s">
        <v>8</v>
      </c>
      <c r="B74" s="12">
        <v>30</v>
      </c>
    </row>
    <row r="75" spans="1:4" x14ac:dyDescent="0.35">
      <c r="A75" t="s">
        <v>7</v>
      </c>
      <c r="B75" s="12">
        <v>30</v>
      </c>
    </row>
    <row r="76" spans="1:4" x14ac:dyDescent="0.35">
      <c r="A76" t="s">
        <v>2</v>
      </c>
      <c r="B76" s="12">
        <v>30</v>
      </c>
    </row>
    <row r="77" spans="1:4" x14ac:dyDescent="0.35">
      <c r="A77" t="s">
        <v>3</v>
      </c>
      <c r="B77" s="12">
        <v>0</v>
      </c>
    </row>
    <row r="78" spans="1:4" x14ac:dyDescent="0.35">
      <c r="A78" t="s">
        <v>4</v>
      </c>
      <c r="B78" s="12">
        <v>0</v>
      </c>
    </row>
    <row r="79" spans="1:4" x14ac:dyDescent="0.35">
      <c r="A79" t="s">
        <v>5</v>
      </c>
      <c r="B79" s="12">
        <v>0</v>
      </c>
    </row>
    <row r="80" spans="1:4" x14ac:dyDescent="0.35">
      <c r="A80" t="s">
        <v>6</v>
      </c>
      <c r="B80" s="12">
        <v>0</v>
      </c>
    </row>
  </sheetData>
  <pageMargins left="0.70000000000000007" right="0.70000000000000007" top="0.75000000000000011" bottom="0.75000000000000011" header="0.30000000000000004" footer="0.30000000000000004"/>
  <pageSetup paperSize="9" orientation="portrait" horizontalDpi="0" verticalDpi="0"/>
  <colBreaks count="1" manualBreakCount="1">
    <brk id="4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croll Bar 1">
              <controlPr defaultSize="0" autoPict="0" altText="Residential Energy">
                <anchor moveWithCells="1">
                  <from>
                    <xdr:col>11</xdr:col>
                    <xdr:colOff>527050</xdr:colOff>
                    <xdr:row>32</xdr:row>
                    <xdr:rowOff>12700</xdr:rowOff>
                  </from>
                  <to>
                    <xdr:col>14</xdr:col>
                    <xdr:colOff>469900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Scroll Bar 2">
              <controlPr defaultSize="0" autoPict="0" altText="Residential Energy">
                <anchor moveWithCells="1">
                  <from>
                    <xdr:col>11</xdr:col>
                    <xdr:colOff>527050</xdr:colOff>
                    <xdr:row>34</xdr:row>
                    <xdr:rowOff>12700</xdr:rowOff>
                  </from>
                  <to>
                    <xdr:col>14</xdr:col>
                    <xdr:colOff>469900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Scroll Bar 3">
              <controlPr defaultSize="0" autoPict="0" altText="Residential Energy">
                <anchor moveWithCells="1">
                  <from>
                    <xdr:col>11</xdr:col>
                    <xdr:colOff>527050</xdr:colOff>
                    <xdr:row>36</xdr:row>
                    <xdr:rowOff>12700</xdr:rowOff>
                  </from>
                  <to>
                    <xdr:col>14</xdr:col>
                    <xdr:colOff>469900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Scroll Bar 4">
              <controlPr defaultSize="0" autoPict="0" altText="Residential Energy">
                <anchor moveWithCells="1">
                  <from>
                    <xdr:col>11</xdr:col>
                    <xdr:colOff>527050</xdr:colOff>
                    <xdr:row>38</xdr:row>
                    <xdr:rowOff>12700</xdr:rowOff>
                  </from>
                  <to>
                    <xdr:col>14</xdr:col>
                    <xdr:colOff>469900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Scroll Bar 5">
              <controlPr defaultSize="0" autoPict="0" altText="Residential Energy">
                <anchor moveWithCells="1">
                  <from>
                    <xdr:col>11</xdr:col>
                    <xdr:colOff>527050</xdr:colOff>
                    <xdr:row>40</xdr:row>
                    <xdr:rowOff>12700</xdr:rowOff>
                  </from>
                  <to>
                    <xdr:col>14</xdr:col>
                    <xdr:colOff>469900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Scroll Bar 6">
              <controlPr defaultSize="0" autoPict="0" altText="Residential Energy">
                <anchor moveWithCells="1">
                  <from>
                    <xdr:col>11</xdr:col>
                    <xdr:colOff>527050</xdr:colOff>
                    <xdr:row>42</xdr:row>
                    <xdr:rowOff>12700</xdr:rowOff>
                  </from>
                  <to>
                    <xdr:col>14</xdr:col>
                    <xdr:colOff>469900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Scroll Bar 7">
              <controlPr defaultSize="0" autoPict="0" altText="Residential Energy">
                <anchor moveWithCells="1">
                  <from>
                    <xdr:col>11</xdr:col>
                    <xdr:colOff>527050</xdr:colOff>
                    <xdr:row>44</xdr:row>
                    <xdr:rowOff>12700</xdr:rowOff>
                  </from>
                  <to>
                    <xdr:col>14</xdr:col>
                    <xdr:colOff>469900</xdr:colOff>
                    <xdr:row>45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I79"/>
  <sheetViews>
    <sheetView workbookViewId="0">
      <selection activeCell="B4" sqref="B4:B11"/>
    </sheetView>
  </sheetViews>
  <sheetFormatPr defaultColWidth="11.453125" defaultRowHeight="14.5" x14ac:dyDescent="0.35"/>
  <cols>
    <col min="1" max="1" width="22.26953125" bestFit="1" customWidth="1"/>
    <col min="2" max="2" width="17" bestFit="1" customWidth="1"/>
    <col min="3" max="7" width="14.26953125" customWidth="1"/>
  </cols>
  <sheetData>
    <row r="3" spans="1:8" x14ac:dyDescent="0.35">
      <c r="B3" t="s">
        <v>11</v>
      </c>
      <c r="C3" t="s">
        <v>13</v>
      </c>
      <c r="D3" t="s">
        <v>22</v>
      </c>
      <c r="E3" t="s">
        <v>23</v>
      </c>
      <c r="F3" t="s">
        <v>24</v>
      </c>
      <c r="G3" t="s">
        <v>31</v>
      </c>
    </row>
    <row r="4" spans="1:8" x14ac:dyDescent="0.35">
      <c r="A4" t="s">
        <v>8</v>
      </c>
      <c r="B4" s="1"/>
      <c r="C4" s="1">
        <f>D15</f>
        <v>0</v>
      </c>
      <c r="D4" s="1">
        <f>D25</f>
        <v>0</v>
      </c>
      <c r="E4" s="1">
        <f>D35</f>
        <v>0</v>
      </c>
      <c r="F4" s="1">
        <f>D45</f>
        <v>0</v>
      </c>
      <c r="G4" s="1">
        <f>D55</f>
        <v>0</v>
      </c>
    </row>
    <row r="5" spans="1:8" x14ac:dyDescent="0.35">
      <c r="A5" t="s">
        <v>7</v>
      </c>
      <c r="B5" s="1"/>
      <c r="C5" s="1">
        <f t="shared" ref="C5:C10" si="0">D16</f>
        <v>0</v>
      </c>
      <c r="D5" s="1">
        <f t="shared" ref="D5:D10" si="1">D26</f>
        <v>0</v>
      </c>
      <c r="E5" s="1">
        <f t="shared" ref="E5:E10" si="2">D36</f>
        <v>0</v>
      </c>
      <c r="F5" s="1">
        <f t="shared" ref="F5:F10" si="3">D46</f>
        <v>0</v>
      </c>
      <c r="G5" s="1">
        <f t="shared" ref="G5:G10" si="4">D56</f>
        <v>0</v>
      </c>
    </row>
    <row r="6" spans="1:8" x14ac:dyDescent="0.35">
      <c r="A6" t="s">
        <v>2</v>
      </c>
      <c r="B6" s="1"/>
      <c r="C6" s="1">
        <f t="shared" si="0"/>
        <v>0</v>
      </c>
      <c r="D6" s="1">
        <f t="shared" si="1"/>
        <v>0</v>
      </c>
      <c r="E6" s="1">
        <f t="shared" si="2"/>
        <v>0</v>
      </c>
      <c r="F6" s="1">
        <f t="shared" si="3"/>
        <v>0</v>
      </c>
      <c r="G6" s="1">
        <f t="shared" si="4"/>
        <v>0</v>
      </c>
    </row>
    <row r="7" spans="1:8" x14ac:dyDescent="0.35">
      <c r="A7" t="s">
        <v>12</v>
      </c>
      <c r="B7" s="1"/>
      <c r="C7" s="1">
        <f t="shared" si="0"/>
        <v>0</v>
      </c>
      <c r="D7" s="1">
        <f t="shared" si="1"/>
        <v>0</v>
      </c>
      <c r="E7" s="1">
        <f t="shared" si="2"/>
        <v>0</v>
      </c>
      <c r="F7" s="1">
        <f t="shared" si="3"/>
        <v>0</v>
      </c>
      <c r="G7" s="1">
        <f t="shared" si="4"/>
        <v>0</v>
      </c>
    </row>
    <row r="8" spans="1:8" x14ac:dyDescent="0.35">
      <c r="A8" t="s">
        <v>4</v>
      </c>
      <c r="B8" s="1"/>
      <c r="C8" s="1">
        <f t="shared" si="0"/>
        <v>0</v>
      </c>
      <c r="D8" s="1">
        <f t="shared" si="1"/>
        <v>0</v>
      </c>
      <c r="E8" s="1">
        <f t="shared" si="2"/>
        <v>0</v>
      </c>
      <c r="F8" s="1">
        <f t="shared" si="3"/>
        <v>0</v>
      </c>
      <c r="G8" s="1">
        <f t="shared" si="4"/>
        <v>0</v>
      </c>
    </row>
    <row r="9" spans="1:8" x14ac:dyDescent="0.35">
      <c r="A9" t="s">
        <v>5</v>
      </c>
      <c r="B9" s="1"/>
      <c r="C9" s="1">
        <f t="shared" si="0"/>
        <v>0</v>
      </c>
      <c r="D9" s="1">
        <f t="shared" si="1"/>
        <v>0</v>
      </c>
      <c r="E9" s="1">
        <f t="shared" si="2"/>
        <v>0</v>
      </c>
      <c r="F9" s="1">
        <f t="shared" si="3"/>
        <v>0</v>
      </c>
      <c r="G9" s="1">
        <f t="shared" si="4"/>
        <v>0</v>
      </c>
    </row>
    <row r="10" spans="1:8" x14ac:dyDescent="0.35">
      <c r="A10" t="s">
        <v>6</v>
      </c>
      <c r="B10" s="1"/>
      <c r="C10" s="1">
        <f t="shared" si="0"/>
        <v>0</v>
      </c>
      <c r="D10" s="1">
        <f t="shared" si="1"/>
        <v>0</v>
      </c>
      <c r="E10" s="1">
        <f t="shared" si="2"/>
        <v>0</v>
      </c>
      <c r="F10" s="1">
        <f t="shared" si="3"/>
        <v>0</v>
      </c>
      <c r="G10" s="1">
        <f t="shared" si="4"/>
        <v>0</v>
      </c>
    </row>
    <row r="11" spans="1:8" x14ac:dyDescent="0.35">
      <c r="A11" t="s">
        <v>19</v>
      </c>
      <c r="B11" s="1"/>
      <c r="C11" s="1">
        <f>SUM(C4:C10)</f>
        <v>0</v>
      </c>
      <c r="D11" s="1">
        <f>SUM(D4:D10)</f>
        <v>0</v>
      </c>
      <c r="E11" s="1">
        <f>SUM(E4:E10)</f>
        <v>0</v>
      </c>
      <c r="F11" s="1">
        <f>SUM(F4:F10)</f>
        <v>0</v>
      </c>
      <c r="G11" s="1">
        <f t="shared" ref="G11" si="5">SUM(G4:G10)</f>
        <v>0</v>
      </c>
    </row>
    <row r="12" spans="1:8" x14ac:dyDescent="0.35">
      <c r="A12" t="s">
        <v>20</v>
      </c>
      <c r="C12" s="7" t="e">
        <f>+C11/$B$11</f>
        <v>#DIV/0!</v>
      </c>
      <c r="D12" s="7" t="e">
        <f t="shared" ref="D12:E12" si="6">+D11/$B$11</f>
        <v>#DIV/0!</v>
      </c>
      <c r="E12" s="7" t="e">
        <f t="shared" si="6"/>
        <v>#DIV/0!</v>
      </c>
      <c r="F12" s="7" t="e">
        <f>+F11/$B$11</f>
        <v>#DIV/0!</v>
      </c>
      <c r="G12" s="7" t="e">
        <f>+G11/$B$11</f>
        <v>#DIV/0!</v>
      </c>
    </row>
    <row r="13" spans="1:8" x14ac:dyDescent="0.35">
      <c r="B13" s="9" t="s">
        <v>21</v>
      </c>
    </row>
    <row r="14" spans="1:8" x14ac:dyDescent="0.35">
      <c r="B14" t="s">
        <v>0</v>
      </c>
      <c r="C14" t="s">
        <v>1</v>
      </c>
      <c r="D14" t="s">
        <v>9</v>
      </c>
    </row>
    <row r="15" spans="1:8" x14ac:dyDescent="0.35">
      <c r="A15" t="s">
        <v>8</v>
      </c>
      <c r="B15" s="11">
        <v>0</v>
      </c>
      <c r="C15" s="4">
        <f t="shared" ref="C15:C21" si="7">B4*B15</f>
        <v>0</v>
      </c>
      <c r="D15" s="1">
        <f t="shared" ref="D15:D21" si="8">B4-C15</f>
        <v>0</v>
      </c>
      <c r="E15" s="2"/>
      <c r="F15" s="2"/>
      <c r="G15" s="2"/>
      <c r="H15" s="2"/>
    </row>
    <row r="16" spans="1:8" x14ac:dyDescent="0.35">
      <c r="A16" t="s">
        <v>7</v>
      </c>
      <c r="B16" s="11">
        <v>0</v>
      </c>
      <c r="C16" s="4">
        <f t="shared" si="7"/>
        <v>0</v>
      </c>
      <c r="D16" s="1">
        <f t="shared" si="8"/>
        <v>0</v>
      </c>
    </row>
    <row r="17" spans="1:4" x14ac:dyDescent="0.35">
      <c r="A17" t="s">
        <v>2</v>
      </c>
      <c r="B17" s="11">
        <v>0</v>
      </c>
      <c r="C17" s="4">
        <f t="shared" si="7"/>
        <v>0</v>
      </c>
      <c r="D17" s="1">
        <f t="shared" si="8"/>
        <v>0</v>
      </c>
    </row>
    <row r="18" spans="1:4" x14ac:dyDescent="0.35">
      <c r="A18" t="s">
        <v>3</v>
      </c>
      <c r="B18" s="11">
        <v>0</v>
      </c>
      <c r="C18" s="4">
        <f t="shared" si="7"/>
        <v>0</v>
      </c>
      <c r="D18" s="1">
        <f t="shared" si="8"/>
        <v>0</v>
      </c>
    </row>
    <row r="19" spans="1:4" x14ac:dyDescent="0.35">
      <c r="A19" t="s">
        <v>4</v>
      </c>
      <c r="B19" s="11">
        <v>0</v>
      </c>
      <c r="C19" s="4">
        <f t="shared" si="7"/>
        <v>0</v>
      </c>
      <c r="D19" s="1">
        <f t="shared" si="8"/>
        <v>0</v>
      </c>
    </row>
    <row r="20" spans="1:4" x14ac:dyDescent="0.35">
      <c r="A20" t="s">
        <v>5</v>
      </c>
      <c r="B20" s="11">
        <v>0</v>
      </c>
      <c r="C20" s="4">
        <f t="shared" si="7"/>
        <v>0</v>
      </c>
      <c r="D20" s="1">
        <f t="shared" si="8"/>
        <v>0</v>
      </c>
    </row>
    <row r="21" spans="1:4" x14ac:dyDescent="0.35">
      <c r="A21" t="s">
        <v>6</v>
      </c>
      <c r="B21" s="11">
        <v>0</v>
      </c>
      <c r="C21" s="4">
        <f t="shared" si="7"/>
        <v>0</v>
      </c>
      <c r="D21" s="1">
        <f t="shared" si="8"/>
        <v>0</v>
      </c>
    </row>
    <row r="22" spans="1:4" x14ac:dyDescent="0.35">
      <c r="B22" s="11"/>
    </row>
    <row r="23" spans="1:4" x14ac:dyDescent="0.35">
      <c r="B23" s="9" t="s">
        <v>25</v>
      </c>
    </row>
    <row r="24" spans="1:4" x14ac:dyDescent="0.35">
      <c r="B24" t="s">
        <v>0</v>
      </c>
      <c r="C24" t="s">
        <v>1</v>
      </c>
      <c r="D24" t="s">
        <v>9</v>
      </c>
    </row>
    <row r="25" spans="1:4" x14ac:dyDescent="0.35">
      <c r="A25" t="s">
        <v>8</v>
      </c>
      <c r="B25" s="7">
        <v>0</v>
      </c>
      <c r="C25" s="4">
        <f t="shared" ref="C25:C31" si="9">B4*B25</f>
        <v>0</v>
      </c>
      <c r="D25" s="1">
        <f t="shared" ref="D25:D31" si="10">B4-C25</f>
        <v>0</v>
      </c>
    </row>
    <row r="26" spans="1:4" x14ac:dyDescent="0.35">
      <c r="A26" t="s">
        <v>7</v>
      </c>
      <c r="B26" s="7">
        <v>0</v>
      </c>
      <c r="C26" s="4">
        <f t="shared" si="9"/>
        <v>0</v>
      </c>
      <c r="D26" s="1">
        <f t="shared" si="10"/>
        <v>0</v>
      </c>
    </row>
    <row r="27" spans="1:4" x14ac:dyDescent="0.35">
      <c r="A27" t="s">
        <v>2</v>
      </c>
      <c r="B27" s="7">
        <v>0</v>
      </c>
      <c r="C27" s="4">
        <f t="shared" si="9"/>
        <v>0</v>
      </c>
      <c r="D27" s="1">
        <f t="shared" si="10"/>
        <v>0</v>
      </c>
    </row>
    <row r="28" spans="1:4" x14ac:dyDescent="0.35">
      <c r="A28" t="s">
        <v>3</v>
      </c>
      <c r="B28" s="7">
        <v>0</v>
      </c>
      <c r="C28" s="4">
        <f t="shared" si="9"/>
        <v>0</v>
      </c>
      <c r="D28" s="1">
        <f t="shared" si="10"/>
        <v>0</v>
      </c>
    </row>
    <row r="29" spans="1:4" x14ac:dyDescent="0.35">
      <c r="A29" t="s">
        <v>4</v>
      </c>
      <c r="B29" s="7">
        <v>0</v>
      </c>
      <c r="C29" s="4">
        <f t="shared" si="9"/>
        <v>0</v>
      </c>
      <c r="D29" s="1">
        <f t="shared" si="10"/>
        <v>0</v>
      </c>
    </row>
    <row r="30" spans="1:4" x14ac:dyDescent="0.35">
      <c r="A30" t="s">
        <v>5</v>
      </c>
      <c r="B30" s="7">
        <v>0</v>
      </c>
      <c r="C30" s="4">
        <f t="shared" si="9"/>
        <v>0</v>
      </c>
      <c r="D30" s="1">
        <f t="shared" si="10"/>
        <v>0</v>
      </c>
    </row>
    <row r="31" spans="1:4" x14ac:dyDescent="0.35">
      <c r="A31" t="s">
        <v>6</v>
      </c>
      <c r="B31" s="7">
        <v>0</v>
      </c>
      <c r="C31" s="4">
        <f t="shared" si="9"/>
        <v>0</v>
      </c>
      <c r="D31" s="1">
        <f t="shared" si="10"/>
        <v>0</v>
      </c>
    </row>
    <row r="33" spans="1:9" x14ac:dyDescent="0.35">
      <c r="B33" s="10" t="s">
        <v>23</v>
      </c>
      <c r="C33" s="5"/>
      <c r="D33" s="5"/>
      <c r="I33" t="s">
        <v>8</v>
      </c>
    </row>
    <row r="34" spans="1:9" x14ac:dyDescent="0.35">
      <c r="B34" s="5" t="s">
        <v>0</v>
      </c>
      <c r="C34" s="5" t="s">
        <v>1</v>
      </c>
      <c r="D34" s="5" t="s">
        <v>9</v>
      </c>
    </row>
    <row r="35" spans="1:9" x14ac:dyDescent="0.35">
      <c r="A35" t="s">
        <v>8</v>
      </c>
      <c r="B35" s="8">
        <v>0</v>
      </c>
      <c r="C35" s="6">
        <f t="shared" ref="C35:C41" si="11">B4*B35</f>
        <v>0</v>
      </c>
      <c r="D35" s="3">
        <f t="shared" ref="D35:D41" si="12">B4-C35</f>
        <v>0</v>
      </c>
      <c r="I35" t="s">
        <v>7</v>
      </c>
    </row>
    <row r="36" spans="1:9" x14ac:dyDescent="0.35">
      <c r="A36" t="s">
        <v>7</v>
      </c>
      <c r="B36" s="8">
        <v>0</v>
      </c>
      <c r="C36" s="6">
        <f t="shared" si="11"/>
        <v>0</v>
      </c>
      <c r="D36" s="3">
        <f t="shared" si="12"/>
        <v>0</v>
      </c>
    </row>
    <row r="37" spans="1:9" x14ac:dyDescent="0.35">
      <c r="A37" t="s">
        <v>2</v>
      </c>
      <c r="B37" s="8">
        <v>0</v>
      </c>
      <c r="C37" s="6">
        <f t="shared" si="11"/>
        <v>0</v>
      </c>
      <c r="D37" s="3">
        <f t="shared" si="12"/>
        <v>0</v>
      </c>
      <c r="I37" t="s">
        <v>2</v>
      </c>
    </row>
    <row r="38" spans="1:9" x14ac:dyDescent="0.35">
      <c r="A38" t="s">
        <v>3</v>
      </c>
      <c r="B38" s="8">
        <v>0</v>
      </c>
      <c r="C38" s="6">
        <f t="shared" si="11"/>
        <v>0</v>
      </c>
      <c r="D38" s="3">
        <f t="shared" si="12"/>
        <v>0</v>
      </c>
    </row>
    <row r="39" spans="1:9" x14ac:dyDescent="0.35">
      <c r="A39" t="s">
        <v>4</v>
      </c>
      <c r="B39" s="8">
        <v>0</v>
      </c>
      <c r="C39" s="6">
        <f t="shared" si="11"/>
        <v>0</v>
      </c>
      <c r="D39" s="3">
        <f t="shared" si="12"/>
        <v>0</v>
      </c>
      <c r="I39" t="s">
        <v>3</v>
      </c>
    </row>
    <row r="40" spans="1:9" x14ac:dyDescent="0.35">
      <c r="A40" t="s">
        <v>5</v>
      </c>
      <c r="B40" s="8">
        <v>0</v>
      </c>
      <c r="C40" s="6">
        <f t="shared" si="11"/>
        <v>0</v>
      </c>
      <c r="D40" s="3">
        <f t="shared" si="12"/>
        <v>0</v>
      </c>
    </row>
    <row r="41" spans="1:9" x14ac:dyDescent="0.35">
      <c r="A41" t="s">
        <v>6</v>
      </c>
      <c r="B41" s="8">
        <v>0</v>
      </c>
      <c r="C41" s="6">
        <f t="shared" si="11"/>
        <v>0</v>
      </c>
      <c r="D41" s="3">
        <f t="shared" si="12"/>
        <v>0</v>
      </c>
      <c r="I41" t="s">
        <v>4</v>
      </c>
    </row>
    <row r="43" spans="1:9" x14ac:dyDescent="0.35">
      <c r="B43" s="10" t="s">
        <v>26</v>
      </c>
      <c r="C43" s="5"/>
      <c r="D43" s="5"/>
      <c r="I43" t="s">
        <v>5</v>
      </c>
    </row>
    <row r="44" spans="1:9" x14ac:dyDescent="0.35">
      <c r="B44" s="5" t="s">
        <v>0</v>
      </c>
      <c r="C44" s="5" t="s">
        <v>1</v>
      </c>
      <c r="D44" s="5" t="s">
        <v>9</v>
      </c>
    </row>
    <row r="45" spans="1:9" x14ac:dyDescent="0.35">
      <c r="A45" t="s">
        <v>8</v>
      </c>
      <c r="B45" s="8">
        <v>0</v>
      </c>
      <c r="C45" s="6">
        <f t="shared" ref="C45:C51" si="13">B4*B45</f>
        <v>0</v>
      </c>
      <c r="D45" s="3">
        <f t="shared" ref="D45:D51" si="14">B4-C45</f>
        <v>0</v>
      </c>
      <c r="I45" t="s">
        <v>6</v>
      </c>
    </row>
    <row r="46" spans="1:9" x14ac:dyDescent="0.35">
      <c r="A46" t="s">
        <v>7</v>
      </c>
      <c r="B46" s="8">
        <v>0</v>
      </c>
      <c r="C46" s="6">
        <f t="shared" si="13"/>
        <v>0</v>
      </c>
      <c r="D46" s="3">
        <f t="shared" si="14"/>
        <v>0</v>
      </c>
    </row>
    <row r="47" spans="1:9" x14ac:dyDescent="0.35">
      <c r="A47" t="s">
        <v>2</v>
      </c>
      <c r="B47" s="8">
        <v>0</v>
      </c>
      <c r="C47" s="6">
        <f t="shared" si="13"/>
        <v>0</v>
      </c>
      <c r="D47" s="3">
        <f t="shared" si="14"/>
        <v>0</v>
      </c>
    </row>
    <row r="48" spans="1:9" x14ac:dyDescent="0.35">
      <c r="A48" t="s">
        <v>3</v>
      </c>
      <c r="B48" s="8">
        <f t="shared" ref="B48:B51" si="15">B57/100</f>
        <v>0</v>
      </c>
      <c r="C48" s="6">
        <f t="shared" si="13"/>
        <v>0</v>
      </c>
      <c r="D48" s="3">
        <f t="shared" si="14"/>
        <v>0</v>
      </c>
    </row>
    <row r="49" spans="1:4" x14ac:dyDescent="0.35">
      <c r="A49" t="s">
        <v>4</v>
      </c>
      <c r="B49" s="8">
        <f t="shared" si="15"/>
        <v>0</v>
      </c>
      <c r="C49" s="6">
        <f t="shared" si="13"/>
        <v>0</v>
      </c>
      <c r="D49" s="3">
        <f t="shared" si="14"/>
        <v>0</v>
      </c>
    </row>
    <row r="50" spans="1:4" x14ac:dyDescent="0.35">
      <c r="A50" t="s">
        <v>5</v>
      </c>
      <c r="B50" s="8">
        <f t="shared" si="15"/>
        <v>0</v>
      </c>
      <c r="C50" s="6">
        <f t="shared" si="13"/>
        <v>0</v>
      </c>
      <c r="D50" s="3">
        <f t="shared" si="14"/>
        <v>0</v>
      </c>
    </row>
    <row r="51" spans="1:4" x14ac:dyDescent="0.35">
      <c r="A51" t="s">
        <v>6</v>
      </c>
      <c r="B51" s="8">
        <f t="shared" si="15"/>
        <v>0</v>
      </c>
      <c r="C51" s="6">
        <f t="shared" si="13"/>
        <v>0</v>
      </c>
      <c r="D51" s="3">
        <f t="shared" si="14"/>
        <v>0</v>
      </c>
    </row>
    <row r="53" spans="1:4" x14ac:dyDescent="0.35">
      <c r="B53" s="10" t="s">
        <v>29</v>
      </c>
      <c r="C53" s="5"/>
      <c r="D53" s="5"/>
    </row>
    <row r="54" spans="1:4" x14ac:dyDescent="0.35">
      <c r="B54" s="5" t="s">
        <v>0</v>
      </c>
      <c r="C54" s="5" t="s">
        <v>1</v>
      </c>
      <c r="D54" s="5" t="s">
        <v>9</v>
      </c>
    </row>
    <row r="55" spans="1:4" x14ac:dyDescent="0.35">
      <c r="A55" t="s">
        <v>8</v>
      </c>
      <c r="B55" s="8">
        <v>0</v>
      </c>
      <c r="C55" s="6">
        <f t="shared" ref="C55:C61" si="16">B4*B55</f>
        <v>0</v>
      </c>
      <c r="D55" s="3">
        <f t="shared" ref="D55:D61" si="17">B4-C55</f>
        <v>0</v>
      </c>
    </row>
    <row r="56" spans="1:4" x14ac:dyDescent="0.35">
      <c r="A56" t="s">
        <v>7</v>
      </c>
      <c r="B56" s="8">
        <v>0</v>
      </c>
      <c r="C56" s="6">
        <f t="shared" si="16"/>
        <v>0</v>
      </c>
      <c r="D56" s="3">
        <f t="shared" si="17"/>
        <v>0</v>
      </c>
    </row>
    <row r="57" spans="1:4" x14ac:dyDescent="0.35">
      <c r="A57" t="s">
        <v>2</v>
      </c>
      <c r="B57" s="8">
        <v>0</v>
      </c>
      <c r="C57" s="6">
        <f t="shared" si="16"/>
        <v>0</v>
      </c>
      <c r="D57" s="3">
        <f t="shared" si="17"/>
        <v>0</v>
      </c>
    </row>
    <row r="58" spans="1:4" x14ac:dyDescent="0.35">
      <c r="A58" t="s">
        <v>3</v>
      </c>
      <c r="B58" s="8">
        <v>0</v>
      </c>
      <c r="C58" s="6">
        <f t="shared" si="16"/>
        <v>0</v>
      </c>
      <c r="D58" s="3">
        <f t="shared" si="17"/>
        <v>0</v>
      </c>
    </row>
    <row r="59" spans="1:4" x14ac:dyDescent="0.35">
      <c r="A59" t="s">
        <v>4</v>
      </c>
      <c r="B59" s="8">
        <v>0</v>
      </c>
      <c r="C59" s="6">
        <f t="shared" si="16"/>
        <v>0</v>
      </c>
      <c r="D59" s="3">
        <f t="shared" si="17"/>
        <v>0</v>
      </c>
    </row>
    <row r="60" spans="1:4" x14ac:dyDescent="0.35">
      <c r="A60" t="s">
        <v>5</v>
      </c>
      <c r="B60" s="8">
        <v>0</v>
      </c>
      <c r="C60" s="6">
        <f t="shared" si="16"/>
        <v>0</v>
      </c>
      <c r="D60" s="3">
        <f t="shared" si="17"/>
        <v>0</v>
      </c>
    </row>
    <row r="61" spans="1:4" x14ac:dyDescent="0.35">
      <c r="A61" t="s">
        <v>6</v>
      </c>
      <c r="B61" s="8">
        <v>0</v>
      </c>
      <c r="C61" s="6">
        <f t="shared" si="16"/>
        <v>0</v>
      </c>
      <c r="D61" s="3">
        <f t="shared" si="17"/>
        <v>0</v>
      </c>
    </row>
    <row r="72" spans="1:2" x14ac:dyDescent="0.35">
      <c r="B72" t="s">
        <v>10</v>
      </c>
    </row>
    <row r="73" spans="1:2" x14ac:dyDescent="0.35">
      <c r="A73" t="s">
        <v>8</v>
      </c>
      <c r="B73" s="12">
        <v>30</v>
      </c>
    </row>
    <row r="74" spans="1:2" x14ac:dyDescent="0.35">
      <c r="A74" t="s">
        <v>7</v>
      </c>
      <c r="B74" s="12">
        <v>30</v>
      </c>
    </row>
    <row r="75" spans="1:2" x14ac:dyDescent="0.35">
      <c r="A75" t="s">
        <v>2</v>
      </c>
      <c r="B75" s="12">
        <v>30</v>
      </c>
    </row>
    <row r="76" spans="1:2" x14ac:dyDescent="0.35">
      <c r="A76" t="s">
        <v>3</v>
      </c>
      <c r="B76" s="12">
        <v>0</v>
      </c>
    </row>
    <row r="77" spans="1:2" x14ac:dyDescent="0.35">
      <c r="A77" t="s">
        <v>4</v>
      </c>
      <c r="B77" s="12">
        <v>0</v>
      </c>
    </row>
    <row r="78" spans="1:2" x14ac:dyDescent="0.35">
      <c r="A78" t="s">
        <v>5</v>
      </c>
      <c r="B78" s="12">
        <v>0</v>
      </c>
    </row>
    <row r="79" spans="1:2" x14ac:dyDescent="0.35">
      <c r="A79" t="s">
        <v>6</v>
      </c>
      <c r="B79" s="12">
        <v>0</v>
      </c>
    </row>
  </sheetData>
  <pageMargins left="0.70000000000000007" right="0.70000000000000007" top="0.75000000000000011" bottom="0.75000000000000011" header="0.30000000000000004" footer="0.30000000000000004"/>
  <pageSetup paperSize="9" orientation="portrait" horizontalDpi="0" verticalDpi="0"/>
  <colBreaks count="1" manualBreakCount="1">
    <brk id="4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Scroll Bar 1">
              <controlPr defaultSize="0" autoPict="0" altText="Residential Energy">
                <anchor moveWithCells="1">
                  <from>
                    <xdr:col>10</xdr:col>
                    <xdr:colOff>527050</xdr:colOff>
                    <xdr:row>32</xdr:row>
                    <xdr:rowOff>12700</xdr:rowOff>
                  </from>
                  <to>
                    <xdr:col>13</xdr:col>
                    <xdr:colOff>469900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Scroll Bar 2">
              <controlPr defaultSize="0" autoPict="0" altText="Residential Energy">
                <anchor moveWithCells="1">
                  <from>
                    <xdr:col>10</xdr:col>
                    <xdr:colOff>527050</xdr:colOff>
                    <xdr:row>34</xdr:row>
                    <xdr:rowOff>12700</xdr:rowOff>
                  </from>
                  <to>
                    <xdr:col>13</xdr:col>
                    <xdr:colOff>469900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Scroll Bar 3">
              <controlPr defaultSize="0" autoPict="0" altText="Residential Energy">
                <anchor moveWithCells="1">
                  <from>
                    <xdr:col>10</xdr:col>
                    <xdr:colOff>527050</xdr:colOff>
                    <xdr:row>36</xdr:row>
                    <xdr:rowOff>12700</xdr:rowOff>
                  </from>
                  <to>
                    <xdr:col>13</xdr:col>
                    <xdr:colOff>469900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Scroll Bar 4">
              <controlPr defaultSize="0" autoPict="0" altText="Residential Energy">
                <anchor moveWithCells="1">
                  <from>
                    <xdr:col>10</xdr:col>
                    <xdr:colOff>527050</xdr:colOff>
                    <xdr:row>38</xdr:row>
                    <xdr:rowOff>12700</xdr:rowOff>
                  </from>
                  <to>
                    <xdr:col>13</xdr:col>
                    <xdr:colOff>469900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Scroll Bar 5">
              <controlPr defaultSize="0" autoPict="0" altText="Residential Energy">
                <anchor moveWithCells="1">
                  <from>
                    <xdr:col>10</xdr:col>
                    <xdr:colOff>527050</xdr:colOff>
                    <xdr:row>40</xdr:row>
                    <xdr:rowOff>12700</xdr:rowOff>
                  </from>
                  <to>
                    <xdr:col>13</xdr:col>
                    <xdr:colOff>469900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Scroll Bar 6">
              <controlPr defaultSize="0" autoPict="0" altText="Residential Energy">
                <anchor moveWithCells="1">
                  <from>
                    <xdr:col>10</xdr:col>
                    <xdr:colOff>527050</xdr:colOff>
                    <xdr:row>42</xdr:row>
                    <xdr:rowOff>12700</xdr:rowOff>
                  </from>
                  <to>
                    <xdr:col>13</xdr:col>
                    <xdr:colOff>469900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Scroll Bar 7">
              <controlPr defaultSize="0" autoPict="0" altText="Residential Energy">
                <anchor moveWithCells="1">
                  <from>
                    <xdr:col>10</xdr:col>
                    <xdr:colOff>527050</xdr:colOff>
                    <xdr:row>44</xdr:row>
                    <xdr:rowOff>12700</xdr:rowOff>
                  </from>
                  <to>
                    <xdr:col>13</xdr:col>
                    <xdr:colOff>469900</xdr:colOff>
                    <xdr:row>45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J80"/>
  <sheetViews>
    <sheetView workbookViewId="0">
      <selection activeCell="A5" sqref="A5"/>
    </sheetView>
  </sheetViews>
  <sheetFormatPr defaultColWidth="11.453125" defaultRowHeight="14.5" x14ac:dyDescent="0.35"/>
  <cols>
    <col min="1" max="1" width="22.26953125" bestFit="1" customWidth="1"/>
    <col min="2" max="2" width="17" bestFit="1" customWidth="1"/>
    <col min="3" max="8" width="14.26953125" customWidth="1"/>
  </cols>
  <sheetData>
    <row r="3" spans="1:9" x14ac:dyDescent="0.35">
      <c r="B3" t="s">
        <v>11</v>
      </c>
      <c r="C3" t="s">
        <v>13</v>
      </c>
      <c r="D3" t="s">
        <v>22</v>
      </c>
      <c r="E3" t="s">
        <v>23</v>
      </c>
      <c r="F3" t="s">
        <v>24</v>
      </c>
      <c r="G3" t="s">
        <v>31</v>
      </c>
      <c r="H3" t="s">
        <v>30</v>
      </c>
    </row>
    <row r="4" spans="1:9" x14ac:dyDescent="0.35">
      <c r="A4" t="s">
        <v>8</v>
      </c>
      <c r="B4" s="1"/>
      <c r="C4" s="1"/>
      <c r="D4" s="1"/>
      <c r="E4" s="1"/>
      <c r="F4" s="1"/>
      <c r="G4" s="1"/>
      <c r="H4" s="1"/>
    </row>
    <row r="5" spans="1:9" x14ac:dyDescent="0.35">
      <c r="A5" t="s">
        <v>7</v>
      </c>
      <c r="B5" s="1"/>
      <c r="C5" s="1"/>
      <c r="D5" s="1"/>
      <c r="E5" s="1"/>
      <c r="F5" s="1"/>
      <c r="G5" s="1"/>
      <c r="H5" s="1"/>
    </row>
    <row r="6" spans="1:9" x14ac:dyDescent="0.35">
      <c r="A6" t="s">
        <v>2</v>
      </c>
      <c r="B6" s="1"/>
      <c r="C6" s="1"/>
      <c r="D6" s="1"/>
      <c r="E6" s="1"/>
      <c r="F6" s="1"/>
      <c r="G6" s="1"/>
      <c r="H6" s="1"/>
    </row>
    <row r="7" spans="1:9" x14ac:dyDescent="0.35">
      <c r="A7" t="s">
        <v>12</v>
      </c>
      <c r="B7" s="1"/>
      <c r="C7" s="1"/>
      <c r="D7" s="1"/>
      <c r="E7" s="1"/>
      <c r="F7" s="1"/>
      <c r="G7" s="1"/>
      <c r="H7" s="1"/>
    </row>
    <row r="8" spans="1:9" x14ac:dyDescent="0.35">
      <c r="A8" t="s">
        <v>4</v>
      </c>
      <c r="B8" s="1"/>
      <c r="C8" s="1"/>
      <c r="D8" s="1"/>
      <c r="E8" s="1"/>
      <c r="F8" s="1"/>
      <c r="G8" s="1"/>
      <c r="H8" s="1"/>
    </row>
    <row r="9" spans="1:9" x14ac:dyDescent="0.35">
      <c r="A9" t="s">
        <v>5</v>
      </c>
      <c r="B9" s="1"/>
      <c r="C9" s="1"/>
      <c r="D9" s="1"/>
      <c r="E9" s="1"/>
      <c r="F9" s="1"/>
      <c r="G9" s="1"/>
      <c r="H9" s="1"/>
    </row>
    <row r="10" spans="1:9" x14ac:dyDescent="0.35">
      <c r="A10" t="s">
        <v>6</v>
      </c>
      <c r="B10" s="1"/>
      <c r="C10" s="1"/>
      <c r="D10" s="1"/>
      <c r="E10" s="1"/>
      <c r="F10" s="1"/>
      <c r="G10" s="1"/>
      <c r="H10" s="1"/>
    </row>
    <row r="11" spans="1:9" x14ac:dyDescent="0.35">
      <c r="A11" t="s">
        <v>19</v>
      </c>
      <c r="B11" s="1"/>
      <c r="C11" s="1"/>
      <c r="D11" s="1"/>
      <c r="E11" s="1"/>
      <c r="F11" s="1"/>
      <c r="G11" s="1"/>
      <c r="H11" s="1"/>
    </row>
    <row r="12" spans="1:9" x14ac:dyDescent="0.35">
      <c r="A12" t="s">
        <v>20</v>
      </c>
      <c r="C12" s="7" t="e">
        <f>+C11/$B$11</f>
        <v>#DIV/0!</v>
      </c>
      <c r="D12" s="7" t="e">
        <f t="shared" ref="D12:E12" si="0">+D11/$B$11</f>
        <v>#DIV/0!</v>
      </c>
      <c r="E12" s="7" t="e">
        <f t="shared" si="0"/>
        <v>#DIV/0!</v>
      </c>
      <c r="F12" s="7" t="e">
        <f>+F11/$B$11</f>
        <v>#DIV/0!</v>
      </c>
      <c r="G12" s="7" t="e">
        <f>+G11/$B$11</f>
        <v>#DIV/0!</v>
      </c>
      <c r="H12" s="7" t="e">
        <f>+H11/$B$11</f>
        <v>#DIV/0!</v>
      </c>
    </row>
    <row r="13" spans="1:9" x14ac:dyDescent="0.35">
      <c r="B13" s="9" t="s">
        <v>21</v>
      </c>
    </row>
    <row r="14" spans="1:9" x14ac:dyDescent="0.35">
      <c r="B14" t="s">
        <v>0</v>
      </c>
      <c r="C14" t="s">
        <v>1</v>
      </c>
      <c r="D14" t="s">
        <v>9</v>
      </c>
    </row>
    <row r="15" spans="1:9" x14ac:dyDescent="0.35">
      <c r="A15" t="s">
        <v>8</v>
      </c>
      <c r="B15" s="11">
        <v>-0.14000000000000001</v>
      </c>
      <c r="C15" s="4">
        <f t="shared" ref="C15:C21" si="1">B4*B15</f>
        <v>0</v>
      </c>
      <c r="D15" s="1">
        <f t="shared" ref="D15:D21" si="2">B4-C15</f>
        <v>0</v>
      </c>
      <c r="E15" s="2"/>
      <c r="F15" s="2"/>
      <c r="G15" s="2"/>
      <c r="H15" s="2"/>
      <c r="I15" s="2"/>
    </row>
    <row r="16" spans="1:9" x14ac:dyDescent="0.35">
      <c r="A16" t="s">
        <v>7</v>
      </c>
      <c r="B16" s="11">
        <v>-0.14000000000000001</v>
      </c>
      <c r="C16" s="4">
        <f t="shared" si="1"/>
        <v>0</v>
      </c>
      <c r="D16" s="1">
        <f t="shared" si="2"/>
        <v>0</v>
      </c>
    </row>
    <row r="17" spans="1:4" x14ac:dyDescent="0.35">
      <c r="A17" t="s">
        <v>2</v>
      </c>
      <c r="B17" s="11">
        <v>0.08</v>
      </c>
      <c r="C17" s="4">
        <f t="shared" si="1"/>
        <v>0</v>
      </c>
      <c r="D17" s="1">
        <f t="shared" si="2"/>
        <v>0</v>
      </c>
    </row>
    <row r="18" spans="1:4" x14ac:dyDescent="0.35">
      <c r="A18" t="s">
        <v>3</v>
      </c>
      <c r="B18" s="11">
        <v>-0.1</v>
      </c>
      <c r="C18" s="4">
        <f t="shared" si="1"/>
        <v>0</v>
      </c>
      <c r="D18" s="1">
        <f t="shared" si="2"/>
        <v>0</v>
      </c>
    </row>
    <row r="19" spans="1:4" x14ac:dyDescent="0.35">
      <c r="A19" t="s">
        <v>4</v>
      </c>
      <c r="B19" s="11">
        <v>0.24</v>
      </c>
      <c r="C19" s="4">
        <f t="shared" si="1"/>
        <v>0</v>
      </c>
      <c r="D19" s="1">
        <f t="shared" si="2"/>
        <v>0</v>
      </c>
    </row>
    <row r="20" spans="1:4" x14ac:dyDescent="0.35">
      <c r="A20" t="s">
        <v>5</v>
      </c>
      <c r="B20" s="11">
        <v>-0.1</v>
      </c>
      <c r="C20" s="4">
        <f t="shared" si="1"/>
        <v>0</v>
      </c>
      <c r="D20" s="1">
        <f t="shared" si="2"/>
        <v>0</v>
      </c>
    </row>
    <row r="21" spans="1:4" x14ac:dyDescent="0.35">
      <c r="A21" t="s">
        <v>6</v>
      </c>
      <c r="B21" s="11">
        <v>-0.1</v>
      </c>
      <c r="C21" s="4">
        <f t="shared" si="1"/>
        <v>0</v>
      </c>
      <c r="D21" s="1">
        <f t="shared" si="2"/>
        <v>0</v>
      </c>
    </row>
    <row r="23" spans="1:4" x14ac:dyDescent="0.35">
      <c r="B23" s="9" t="s">
        <v>25</v>
      </c>
    </row>
    <row r="24" spans="1:4" x14ac:dyDescent="0.35">
      <c r="B24" t="s">
        <v>0</v>
      </c>
      <c r="C24" t="s">
        <v>1</v>
      </c>
      <c r="D24" t="s">
        <v>9</v>
      </c>
    </row>
    <row r="25" spans="1:4" x14ac:dyDescent="0.35">
      <c r="A25" t="s">
        <v>8</v>
      </c>
      <c r="B25" s="7">
        <v>0.43</v>
      </c>
      <c r="C25" s="4">
        <f t="shared" ref="C25:C31" si="3">B4*B25</f>
        <v>0</v>
      </c>
      <c r="D25" s="1">
        <f t="shared" ref="D25:D31" si="4">B4-C25</f>
        <v>0</v>
      </c>
    </row>
    <row r="26" spans="1:4" x14ac:dyDescent="0.35">
      <c r="A26" t="s">
        <v>7</v>
      </c>
      <c r="B26" s="7">
        <v>0.43</v>
      </c>
      <c r="C26" s="4">
        <f t="shared" si="3"/>
        <v>0</v>
      </c>
      <c r="D26" s="1">
        <f t="shared" si="4"/>
        <v>0</v>
      </c>
    </row>
    <row r="27" spans="1:4" x14ac:dyDescent="0.35">
      <c r="A27" t="s">
        <v>2</v>
      </c>
      <c r="B27" s="7">
        <v>0</v>
      </c>
      <c r="C27" s="4">
        <f t="shared" si="3"/>
        <v>0</v>
      </c>
      <c r="D27" s="1">
        <f t="shared" si="4"/>
        <v>0</v>
      </c>
    </row>
    <row r="28" spans="1:4" x14ac:dyDescent="0.35">
      <c r="A28" t="s">
        <v>3</v>
      </c>
      <c r="B28" s="7">
        <v>0</v>
      </c>
      <c r="C28" s="4">
        <f t="shared" si="3"/>
        <v>0</v>
      </c>
      <c r="D28" s="1">
        <f t="shared" si="4"/>
        <v>0</v>
      </c>
    </row>
    <row r="29" spans="1:4" x14ac:dyDescent="0.35">
      <c r="A29" t="s">
        <v>4</v>
      </c>
      <c r="B29" s="7">
        <v>0</v>
      </c>
      <c r="C29" s="4">
        <f t="shared" si="3"/>
        <v>0</v>
      </c>
      <c r="D29" s="1">
        <f t="shared" si="4"/>
        <v>0</v>
      </c>
    </row>
    <row r="30" spans="1:4" x14ac:dyDescent="0.35">
      <c r="A30" t="s">
        <v>5</v>
      </c>
      <c r="B30" s="7">
        <v>0</v>
      </c>
      <c r="C30" s="4">
        <f t="shared" si="3"/>
        <v>0</v>
      </c>
      <c r="D30" s="1">
        <f t="shared" si="4"/>
        <v>0</v>
      </c>
    </row>
    <row r="31" spans="1:4" x14ac:dyDescent="0.35">
      <c r="A31" t="s">
        <v>6</v>
      </c>
      <c r="B31" s="7">
        <v>0</v>
      </c>
      <c r="C31" s="4">
        <f t="shared" si="3"/>
        <v>0</v>
      </c>
      <c r="D31" s="1">
        <f t="shared" si="4"/>
        <v>0</v>
      </c>
    </row>
    <row r="33" spans="1:10" x14ac:dyDescent="0.35">
      <c r="B33" s="10" t="s">
        <v>23</v>
      </c>
      <c r="C33" s="5"/>
      <c r="D33" s="5"/>
      <c r="J33" t="s">
        <v>8</v>
      </c>
    </row>
    <row r="34" spans="1:10" x14ac:dyDescent="0.35">
      <c r="B34" s="5" t="s">
        <v>0</v>
      </c>
      <c r="C34" s="5" t="s">
        <v>1</v>
      </c>
      <c r="D34" s="5" t="s">
        <v>9</v>
      </c>
    </row>
    <row r="35" spans="1:10" x14ac:dyDescent="0.35">
      <c r="A35" t="s">
        <v>8</v>
      </c>
      <c r="B35" s="8">
        <v>0</v>
      </c>
      <c r="C35" s="6">
        <f t="shared" ref="C35:C41" si="5">B4*B35</f>
        <v>0</v>
      </c>
      <c r="D35" s="3">
        <f t="shared" ref="D35:D41" si="6">B4-C35</f>
        <v>0</v>
      </c>
      <c r="J35" t="s">
        <v>7</v>
      </c>
    </row>
    <row r="36" spans="1:10" x14ac:dyDescent="0.35">
      <c r="A36" t="s">
        <v>7</v>
      </c>
      <c r="B36" s="8">
        <v>0</v>
      </c>
      <c r="C36" s="6">
        <f t="shared" si="5"/>
        <v>0</v>
      </c>
      <c r="D36" s="3">
        <f t="shared" si="6"/>
        <v>0</v>
      </c>
    </row>
    <row r="37" spans="1:10" x14ac:dyDescent="0.35">
      <c r="A37" t="s">
        <v>2</v>
      </c>
      <c r="B37" s="8">
        <v>0.47</v>
      </c>
      <c r="C37" s="6">
        <f t="shared" si="5"/>
        <v>0</v>
      </c>
      <c r="D37" s="3">
        <f t="shared" si="6"/>
        <v>0</v>
      </c>
      <c r="J37" t="s">
        <v>2</v>
      </c>
    </row>
    <row r="38" spans="1:10" x14ac:dyDescent="0.35">
      <c r="A38" t="s">
        <v>3</v>
      </c>
      <c r="B38" s="8">
        <v>0</v>
      </c>
      <c r="C38" s="6">
        <f t="shared" si="5"/>
        <v>0</v>
      </c>
      <c r="D38" s="3">
        <f t="shared" si="6"/>
        <v>0</v>
      </c>
    </row>
    <row r="39" spans="1:10" x14ac:dyDescent="0.35">
      <c r="A39" t="s">
        <v>4</v>
      </c>
      <c r="B39" s="8">
        <v>0</v>
      </c>
      <c r="C39" s="6">
        <f t="shared" si="5"/>
        <v>0</v>
      </c>
      <c r="D39" s="3">
        <f t="shared" si="6"/>
        <v>0</v>
      </c>
      <c r="J39" t="s">
        <v>3</v>
      </c>
    </row>
    <row r="40" spans="1:10" x14ac:dyDescent="0.35">
      <c r="A40" t="s">
        <v>5</v>
      </c>
      <c r="B40" s="8">
        <v>0</v>
      </c>
      <c r="C40" s="6">
        <f t="shared" si="5"/>
        <v>0</v>
      </c>
      <c r="D40" s="3">
        <f t="shared" si="6"/>
        <v>0</v>
      </c>
    </row>
    <row r="41" spans="1:10" x14ac:dyDescent="0.35">
      <c r="A41" t="s">
        <v>6</v>
      </c>
      <c r="B41" s="8">
        <v>0</v>
      </c>
      <c r="C41" s="6">
        <f t="shared" si="5"/>
        <v>0</v>
      </c>
      <c r="D41" s="3">
        <f t="shared" si="6"/>
        <v>0</v>
      </c>
      <c r="J41" t="s">
        <v>4</v>
      </c>
    </row>
    <row r="43" spans="1:10" x14ac:dyDescent="0.35">
      <c r="B43" s="10" t="s">
        <v>26</v>
      </c>
      <c r="C43" s="5"/>
      <c r="D43" s="5"/>
      <c r="J43" t="s">
        <v>5</v>
      </c>
    </row>
    <row r="44" spans="1:10" x14ac:dyDescent="0.35">
      <c r="B44" s="5" t="s">
        <v>0</v>
      </c>
      <c r="C44" s="5" t="s">
        <v>1</v>
      </c>
      <c r="D44" s="5" t="s">
        <v>9</v>
      </c>
    </row>
    <row r="45" spans="1:10" x14ac:dyDescent="0.35">
      <c r="A45" t="s">
        <v>8</v>
      </c>
      <c r="B45" s="8">
        <v>0.43</v>
      </c>
      <c r="C45" s="6">
        <f t="shared" ref="C45:C51" si="7">B4*B45</f>
        <v>0</v>
      </c>
      <c r="D45" s="3">
        <f t="shared" ref="D45:D51" si="8">B4-C45</f>
        <v>0</v>
      </c>
      <c r="J45" t="s">
        <v>6</v>
      </c>
    </row>
    <row r="46" spans="1:10" x14ac:dyDescent="0.35">
      <c r="A46" t="s">
        <v>7</v>
      </c>
      <c r="B46" s="8">
        <v>0.43</v>
      </c>
      <c r="C46" s="6">
        <f t="shared" si="7"/>
        <v>0</v>
      </c>
      <c r="D46" s="3">
        <f t="shared" si="8"/>
        <v>0</v>
      </c>
    </row>
    <row r="47" spans="1:10" x14ac:dyDescent="0.35">
      <c r="A47" t="s">
        <v>2</v>
      </c>
      <c r="B47" s="8">
        <v>0.47</v>
      </c>
      <c r="C47" s="6">
        <f t="shared" si="7"/>
        <v>0</v>
      </c>
      <c r="D47" s="3">
        <f t="shared" si="8"/>
        <v>0</v>
      </c>
    </row>
    <row r="48" spans="1:10" x14ac:dyDescent="0.35">
      <c r="A48" t="s">
        <v>3</v>
      </c>
      <c r="B48" s="8">
        <f t="shared" ref="B48:B51" si="9">B57/100</f>
        <v>0</v>
      </c>
      <c r="C48" s="6">
        <f t="shared" si="7"/>
        <v>0</v>
      </c>
      <c r="D48" s="3">
        <f t="shared" si="8"/>
        <v>0</v>
      </c>
    </row>
    <row r="49" spans="1:4" x14ac:dyDescent="0.35">
      <c r="A49" t="s">
        <v>4</v>
      </c>
      <c r="B49" s="8">
        <f t="shared" si="9"/>
        <v>0</v>
      </c>
      <c r="C49" s="6">
        <f t="shared" si="7"/>
        <v>0</v>
      </c>
      <c r="D49" s="3">
        <f t="shared" si="8"/>
        <v>0</v>
      </c>
    </row>
    <row r="50" spans="1:4" x14ac:dyDescent="0.35">
      <c r="A50" t="s">
        <v>5</v>
      </c>
      <c r="B50" s="8">
        <f t="shared" si="9"/>
        <v>0</v>
      </c>
      <c r="C50" s="6">
        <f t="shared" si="7"/>
        <v>0</v>
      </c>
      <c r="D50" s="3">
        <f t="shared" si="8"/>
        <v>0</v>
      </c>
    </row>
    <row r="51" spans="1:4" x14ac:dyDescent="0.35">
      <c r="A51" t="s">
        <v>6</v>
      </c>
      <c r="B51" s="8">
        <f t="shared" si="9"/>
        <v>0</v>
      </c>
      <c r="C51" s="6">
        <f t="shared" si="7"/>
        <v>0</v>
      </c>
      <c r="D51" s="3">
        <f t="shared" si="8"/>
        <v>0</v>
      </c>
    </row>
    <row r="53" spans="1:4" x14ac:dyDescent="0.35">
      <c r="B53" s="10" t="s">
        <v>29</v>
      </c>
      <c r="C53" s="5"/>
      <c r="D53" s="5"/>
    </row>
    <row r="54" spans="1:4" x14ac:dyDescent="0.35">
      <c r="B54" s="5" t="s">
        <v>0</v>
      </c>
      <c r="C54" s="5" t="s">
        <v>1</v>
      </c>
      <c r="D54" s="5" t="s">
        <v>9</v>
      </c>
    </row>
    <row r="55" spans="1:4" x14ac:dyDescent="0.35">
      <c r="A55" t="s">
        <v>8</v>
      </c>
      <c r="B55" s="8">
        <v>0</v>
      </c>
      <c r="C55" s="6">
        <f t="shared" ref="C55:C61" si="10">B4*B55</f>
        <v>0</v>
      </c>
      <c r="D55" s="3">
        <f t="shared" ref="D55:D61" si="11">B4-C55</f>
        <v>0</v>
      </c>
    </row>
    <row r="56" spans="1:4" x14ac:dyDescent="0.35">
      <c r="A56" t="s">
        <v>7</v>
      </c>
      <c r="B56" s="8">
        <v>0</v>
      </c>
      <c r="C56" s="6">
        <f t="shared" si="10"/>
        <v>0</v>
      </c>
      <c r="D56" s="3">
        <f t="shared" si="11"/>
        <v>0</v>
      </c>
    </row>
    <row r="57" spans="1:4" x14ac:dyDescent="0.35">
      <c r="A57" t="s">
        <v>2</v>
      </c>
      <c r="B57" s="8">
        <v>0</v>
      </c>
      <c r="C57" s="6">
        <f t="shared" si="10"/>
        <v>0</v>
      </c>
      <c r="D57" s="3">
        <f t="shared" si="11"/>
        <v>0</v>
      </c>
    </row>
    <row r="58" spans="1:4" x14ac:dyDescent="0.35">
      <c r="A58" t="s">
        <v>3</v>
      </c>
      <c r="B58" s="8">
        <v>0</v>
      </c>
      <c r="C58" s="6">
        <f t="shared" si="10"/>
        <v>0</v>
      </c>
      <c r="D58" s="3">
        <f t="shared" si="11"/>
        <v>0</v>
      </c>
    </row>
    <row r="59" spans="1:4" x14ac:dyDescent="0.35">
      <c r="A59" t="s">
        <v>4</v>
      </c>
      <c r="B59" s="8">
        <v>0</v>
      </c>
      <c r="C59" s="6">
        <f t="shared" si="10"/>
        <v>0</v>
      </c>
      <c r="D59" s="3">
        <f t="shared" si="11"/>
        <v>0</v>
      </c>
    </row>
    <row r="60" spans="1:4" x14ac:dyDescent="0.35">
      <c r="A60" t="s">
        <v>5</v>
      </c>
      <c r="B60" s="8">
        <v>0</v>
      </c>
      <c r="C60" s="6">
        <f t="shared" si="10"/>
        <v>0</v>
      </c>
      <c r="D60" s="3">
        <f t="shared" si="11"/>
        <v>0</v>
      </c>
    </row>
    <row r="61" spans="1:4" x14ac:dyDescent="0.35">
      <c r="A61" t="s">
        <v>6</v>
      </c>
      <c r="B61" s="8">
        <v>0</v>
      </c>
      <c r="C61" s="6">
        <f t="shared" si="10"/>
        <v>0</v>
      </c>
      <c r="D61" s="3">
        <f t="shared" si="11"/>
        <v>0</v>
      </c>
    </row>
    <row r="63" spans="1:4" x14ac:dyDescent="0.35">
      <c r="B63" s="10" t="s">
        <v>30</v>
      </c>
      <c r="C63" s="5"/>
      <c r="D63" s="5"/>
    </row>
    <row r="64" spans="1:4" x14ac:dyDescent="0.35">
      <c r="B64" s="5" t="s">
        <v>0</v>
      </c>
      <c r="C64" s="5" t="s">
        <v>1</v>
      </c>
      <c r="D64" s="5" t="s">
        <v>9</v>
      </c>
    </row>
    <row r="65" spans="1:4" x14ac:dyDescent="0.35">
      <c r="A65" t="s">
        <v>8</v>
      </c>
      <c r="B65" s="8">
        <v>0</v>
      </c>
      <c r="C65" s="6">
        <f t="shared" ref="C65:C71" si="12">B4*B65</f>
        <v>0</v>
      </c>
      <c r="D65" s="3">
        <f t="shared" ref="D65:D71" si="13">B4-C65</f>
        <v>0</v>
      </c>
    </row>
    <row r="66" spans="1:4" x14ac:dyDescent="0.35">
      <c r="A66" t="s">
        <v>7</v>
      </c>
      <c r="B66" s="8">
        <v>0</v>
      </c>
      <c r="C66" s="6">
        <f t="shared" si="12"/>
        <v>0</v>
      </c>
      <c r="D66" s="3">
        <f t="shared" si="13"/>
        <v>0</v>
      </c>
    </row>
    <row r="67" spans="1:4" x14ac:dyDescent="0.35">
      <c r="A67" t="s">
        <v>2</v>
      </c>
      <c r="B67" s="8">
        <v>0</v>
      </c>
      <c r="C67" s="6">
        <f t="shared" si="12"/>
        <v>0</v>
      </c>
      <c r="D67" s="3">
        <f t="shared" si="13"/>
        <v>0</v>
      </c>
    </row>
    <row r="68" spans="1:4" x14ac:dyDescent="0.35">
      <c r="A68" t="s">
        <v>3</v>
      </c>
      <c r="B68" s="8">
        <f t="shared" ref="B68:B71" si="14">B77/100</f>
        <v>0</v>
      </c>
      <c r="C68" s="6">
        <f t="shared" si="12"/>
        <v>0</v>
      </c>
      <c r="D68" s="3">
        <f t="shared" si="13"/>
        <v>0</v>
      </c>
    </row>
    <row r="69" spans="1:4" x14ac:dyDescent="0.35">
      <c r="A69" t="s">
        <v>4</v>
      </c>
      <c r="B69" s="8">
        <f t="shared" si="14"/>
        <v>0</v>
      </c>
      <c r="C69" s="6">
        <f t="shared" si="12"/>
        <v>0</v>
      </c>
      <c r="D69" s="3">
        <f t="shared" si="13"/>
        <v>0</v>
      </c>
    </row>
    <row r="70" spans="1:4" x14ac:dyDescent="0.35">
      <c r="A70" t="s">
        <v>5</v>
      </c>
      <c r="B70" s="8">
        <f t="shared" si="14"/>
        <v>0</v>
      </c>
      <c r="C70" s="6">
        <f t="shared" si="12"/>
        <v>0</v>
      </c>
      <c r="D70" s="3">
        <f t="shared" si="13"/>
        <v>0</v>
      </c>
    </row>
    <row r="71" spans="1:4" x14ac:dyDescent="0.35">
      <c r="A71" t="s">
        <v>6</v>
      </c>
      <c r="B71" s="8">
        <f t="shared" si="14"/>
        <v>0</v>
      </c>
      <c r="C71" s="6">
        <f t="shared" si="12"/>
        <v>0</v>
      </c>
      <c r="D71" s="3">
        <f t="shared" si="13"/>
        <v>0</v>
      </c>
    </row>
    <row r="72" spans="1:4" x14ac:dyDescent="0.35">
      <c r="B72" s="8"/>
      <c r="C72" s="6"/>
      <c r="D72" s="3"/>
    </row>
    <row r="73" spans="1:4" x14ac:dyDescent="0.35">
      <c r="B73" t="s">
        <v>10</v>
      </c>
    </row>
    <row r="74" spans="1:4" x14ac:dyDescent="0.35">
      <c r="A74" t="s">
        <v>8</v>
      </c>
      <c r="B74" s="12">
        <v>30</v>
      </c>
    </row>
    <row r="75" spans="1:4" x14ac:dyDescent="0.35">
      <c r="A75" t="s">
        <v>7</v>
      </c>
      <c r="B75" s="12">
        <v>30</v>
      </c>
    </row>
    <row r="76" spans="1:4" x14ac:dyDescent="0.35">
      <c r="A76" t="s">
        <v>2</v>
      </c>
      <c r="B76" s="12">
        <v>30</v>
      </c>
    </row>
    <row r="77" spans="1:4" x14ac:dyDescent="0.35">
      <c r="A77" t="s">
        <v>3</v>
      </c>
      <c r="B77" s="12">
        <v>0</v>
      </c>
    </row>
    <row r="78" spans="1:4" x14ac:dyDescent="0.35">
      <c r="A78" t="s">
        <v>4</v>
      </c>
      <c r="B78" s="12">
        <v>0</v>
      </c>
    </row>
    <row r="79" spans="1:4" x14ac:dyDescent="0.35">
      <c r="A79" t="s">
        <v>5</v>
      </c>
      <c r="B79" s="12">
        <v>0</v>
      </c>
    </row>
    <row r="80" spans="1:4" x14ac:dyDescent="0.35">
      <c r="A80" t="s">
        <v>6</v>
      </c>
      <c r="B80" s="12">
        <v>0</v>
      </c>
    </row>
  </sheetData>
  <pageMargins left="0.70000000000000007" right="0.70000000000000007" top="0.75000000000000011" bottom="0.75000000000000011" header="0.30000000000000004" footer="0.30000000000000004"/>
  <pageSetup paperSize="9" orientation="portrait" horizontalDpi="0" verticalDpi="0"/>
  <colBreaks count="1" manualBreakCount="1">
    <brk id="4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croll Bar 1">
              <controlPr defaultSize="0" autoPict="0" altText="Residential Energy">
                <anchor moveWithCells="1">
                  <from>
                    <xdr:col>11</xdr:col>
                    <xdr:colOff>527050</xdr:colOff>
                    <xdr:row>32</xdr:row>
                    <xdr:rowOff>12700</xdr:rowOff>
                  </from>
                  <to>
                    <xdr:col>14</xdr:col>
                    <xdr:colOff>469900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Scroll Bar 2">
              <controlPr defaultSize="0" autoPict="0" altText="Residential Energy">
                <anchor moveWithCells="1">
                  <from>
                    <xdr:col>11</xdr:col>
                    <xdr:colOff>527050</xdr:colOff>
                    <xdr:row>34</xdr:row>
                    <xdr:rowOff>12700</xdr:rowOff>
                  </from>
                  <to>
                    <xdr:col>14</xdr:col>
                    <xdr:colOff>469900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Scroll Bar 3">
              <controlPr defaultSize="0" autoPict="0" altText="Residential Energy">
                <anchor moveWithCells="1">
                  <from>
                    <xdr:col>11</xdr:col>
                    <xdr:colOff>527050</xdr:colOff>
                    <xdr:row>36</xdr:row>
                    <xdr:rowOff>12700</xdr:rowOff>
                  </from>
                  <to>
                    <xdr:col>14</xdr:col>
                    <xdr:colOff>469900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Scroll Bar 4">
              <controlPr defaultSize="0" autoPict="0" altText="Residential Energy">
                <anchor moveWithCells="1">
                  <from>
                    <xdr:col>11</xdr:col>
                    <xdr:colOff>527050</xdr:colOff>
                    <xdr:row>38</xdr:row>
                    <xdr:rowOff>12700</xdr:rowOff>
                  </from>
                  <to>
                    <xdr:col>14</xdr:col>
                    <xdr:colOff>469900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Scroll Bar 5">
              <controlPr defaultSize="0" autoPict="0" altText="Residential Energy">
                <anchor moveWithCells="1">
                  <from>
                    <xdr:col>11</xdr:col>
                    <xdr:colOff>527050</xdr:colOff>
                    <xdr:row>40</xdr:row>
                    <xdr:rowOff>12700</xdr:rowOff>
                  </from>
                  <to>
                    <xdr:col>14</xdr:col>
                    <xdr:colOff>469900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Scroll Bar 6">
              <controlPr defaultSize="0" autoPict="0" altText="Residential Energy">
                <anchor moveWithCells="1">
                  <from>
                    <xdr:col>11</xdr:col>
                    <xdr:colOff>527050</xdr:colOff>
                    <xdr:row>42</xdr:row>
                    <xdr:rowOff>12700</xdr:rowOff>
                  </from>
                  <to>
                    <xdr:col>14</xdr:col>
                    <xdr:colOff>469900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Scroll Bar 7">
              <controlPr defaultSize="0" autoPict="0" altText="Residential Energy">
                <anchor moveWithCells="1">
                  <from>
                    <xdr:col>11</xdr:col>
                    <xdr:colOff>527050</xdr:colOff>
                    <xdr:row>44</xdr:row>
                    <xdr:rowOff>12700</xdr:rowOff>
                  </from>
                  <to>
                    <xdr:col>14</xdr:col>
                    <xdr:colOff>469900</xdr:colOff>
                    <xdr:row>45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71"/>
  <sheetViews>
    <sheetView workbookViewId="0"/>
  </sheetViews>
  <sheetFormatPr defaultColWidth="11.453125" defaultRowHeight="14.5" x14ac:dyDescent="0.35"/>
  <cols>
    <col min="1" max="1" width="22.26953125" bestFit="1" customWidth="1"/>
    <col min="2" max="2" width="16.7265625" customWidth="1"/>
    <col min="3" max="3" width="17" bestFit="1" customWidth="1"/>
    <col min="4" max="6" width="14.26953125" customWidth="1"/>
    <col min="11" max="11" width="15" customWidth="1"/>
  </cols>
  <sheetData>
    <row r="3" spans="1:12" ht="29" x14ac:dyDescent="0.35">
      <c r="A3" s="56"/>
      <c r="B3" s="65" t="s">
        <v>141</v>
      </c>
      <c r="C3" s="54"/>
      <c r="D3" s="16"/>
      <c r="E3" s="16"/>
      <c r="F3" s="16"/>
      <c r="J3" s="62"/>
      <c r="K3" s="63" t="s">
        <v>152</v>
      </c>
    </row>
    <row r="4" spans="1:12" x14ac:dyDescent="0.35">
      <c r="A4" s="56" t="s">
        <v>8</v>
      </c>
      <c r="B4" s="59">
        <v>3632263.2529285001</v>
      </c>
      <c r="C4" s="55">
        <f t="shared" ref="C4:C10" si="0">+B4/$B$11</f>
        <v>0.26640240694279532</v>
      </c>
      <c r="D4" s="1"/>
      <c r="E4" s="1"/>
      <c r="F4" s="1"/>
      <c r="J4" s="62" t="s">
        <v>8</v>
      </c>
      <c r="K4" s="1">
        <v>2925645</v>
      </c>
      <c r="L4" s="7">
        <f t="shared" ref="L4:L10" si="1">+K4/$K$11</f>
        <v>0.23953852698844377</v>
      </c>
    </row>
    <row r="5" spans="1:12" x14ac:dyDescent="0.35">
      <c r="A5" s="56" t="s">
        <v>7</v>
      </c>
      <c r="B5" s="59">
        <v>4428781.2476285491</v>
      </c>
      <c r="C5" s="55">
        <f t="shared" si="0"/>
        <v>0.32482171638856877</v>
      </c>
      <c r="D5" s="1"/>
      <c r="E5" s="1"/>
      <c r="F5" s="1"/>
      <c r="J5" s="62" t="s">
        <v>7</v>
      </c>
      <c r="K5" s="1">
        <v>3276265</v>
      </c>
      <c r="L5" s="7">
        <f t="shared" si="1"/>
        <v>0.26824570039215068</v>
      </c>
    </row>
    <row r="6" spans="1:12" x14ac:dyDescent="0.35">
      <c r="A6" s="56" t="s">
        <v>2</v>
      </c>
      <c r="B6" s="60">
        <v>4798776.2352190884</v>
      </c>
      <c r="C6" s="55">
        <f t="shared" si="0"/>
        <v>0.35195839354747777</v>
      </c>
      <c r="D6" s="1"/>
      <c r="E6" s="1"/>
      <c r="F6" s="1"/>
      <c r="J6" s="62" t="s">
        <v>2</v>
      </c>
      <c r="K6" s="3">
        <v>5152683</v>
      </c>
      <c r="L6" s="7">
        <f t="shared" si="1"/>
        <v>0.42187828525278886</v>
      </c>
    </row>
    <row r="7" spans="1:12" x14ac:dyDescent="0.35">
      <c r="A7" s="56" t="s">
        <v>12</v>
      </c>
      <c r="B7" s="59">
        <v>5797.53</v>
      </c>
      <c r="C7" s="66">
        <f t="shared" si="0"/>
        <v>4.252103547499856E-4</v>
      </c>
      <c r="D7" s="1"/>
      <c r="E7" s="1"/>
      <c r="F7" s="1"/>
      <c r="J7" s="62" t="s">
        <v>12</v>
      </c>
      <c r="K7" s="1">
        <v>4416</v>
      </c>
      <c r="L7" s="18">
        <f t="shared" si="1"/>
        <v>3.6156202655515885E-4</v>
      </c>
    </row>
    <row r="8" spans="1:12" x14ac:dyDescent="0.35">
      <c r="A8" s="56" t="s">
        <v>4</v>
      </c>
      <c r="B8" s="59">
        <v>7767.6945601230991</v>
      </c>
      <c r="C8" s="66">
        <f t="shared" si="0"/>
        <v>5.6970885178679132E-4</v>
      </c>
      <c r="D8" s="1"/>
      <c r="E8" s="1"/>
      <c r="F8" s="1"/>
      <c r="J8" s="62" t="s">
        <v>4</v>
      </c>
      <c r="K8" s="61">
        <v>8363</v>
      </c>
      <c r="L8" s="18">
        <f t="shared" si="1"/>
        <v>6.8472446288061442E-4</v>
      </c>
    </row>
    <row r="9" spans="1:12" x14ac:dyDescent="0.35">
      <c r="A9" s="56" t="s">
        <v>5</v>
      </c>
      <c r="B9" s="59">
        <v>345460</v>
      </c>
      <c r="C9" s="55">
        <f t="shared" si="0"/>
        <v>2.5337198626299479E-2</v>
      </c>
      <c r="D9" s="1"/>
      <c r="E9" s="1"/>
      <c r="F9" s="1"/>
      <c r="J9" s="62" t="s">
        <v>5</v>
      </c>
      <c r="K9" s="1">
        <v>213737</v>
      </c>
      <c r="L9" s="7">
        <f t="shared" si="1"/>
        <v>1.749981496146286E-2</v>
      </c>
    </row>
    <row r="10" spans="1:12" x14ac:dyDescent="0.35">
      <c r="A10" s="56" t="s">
        <v>6</v>
      </c>
      <c r="B10" s="59">
        <v>415652.67130882398</v>
      </c>
      <c r="C10" s="55">
        <f t="shared" si="0"/>
        <v>3.0485365288321787E-2</v>
      </c>
      <c r="D10" s="1"/>
      <c r="E10" s="1"/>
      <c r="F10" s="1"/>
      <c r="J10" s="62" t="s">
        <v>6</v>
      </c>
      <c r="K10" s="1">
        <v>632563</v>
      </c>
      <c r="L10" s="7">
        <f t="shared" si="1"/>
        <v>5.1791385915718059E-2</v>
      </c>
    </row>
    <row r="11" spans="1:12" x14ac:dyDescent="0.35">
      <c r="A11" s="56" t="s">
        <v>19</v>
      </c>
      <c r="B11" s="59">
        <f>SUM(B4:B10)</f>
        <v>13634498.631645085</v>
      </c>
      <c r="C11" s="67">
        <f>SUM(C4:C10)</f>
        <v>0.99999999999999989</v>
      </c>
      <c r="D11" s="1"/>
      <c r="E11" s="1"/>
      <c r="F11" s="1"/>
      <c r="J11" s="62" t="s">
        <v>19</v>
      </c>
      <c r="K11" s="1">
        <f>SUM(K4:K10)</f>
        <v>12213672</v>
      </c>
    </row>
    <row r="12" spans="1:12" x14ac:dyDescent="0.35">
      <c r="A12" s="56" t="s">
        <v>20</v>
      </c>
      <c r="B12" s="56"/>
      <c r="C12" s="55"/>
      <c r="D12" s="7"/>
      <c r="E12" s="7"/>
      <c r="F12" s="7"/>
      <c r="J12" s="62" t="s">
        <v>20</v>
      </c>
      <c r="K12" s="7"/>
    </row>
    <row r="13" spans="1:12" x14ac:dyDescent="0.35">
      <c r="C13" s="9"/>
    </row>
    <row r="15" spans="1:12" x14ac:dyDescent="0.35">
      <c r="B15" s="4"/>
      <c r="C15" s="11"/>
      <c r="D15" s="1"/>
      <c r="E15" s="2"/>
      <c r="F15" s="2"/>
      <c r="G15" s="2"/>
    </row>
    <row r="16" spans="1:12" x14ac:dyDescent="0.35">
      <c r="B16" s="4"/>
      <c r="C16" s="11"/>
      <c r="D16" s="1"/>
    </row>
    <row r="17" spans="2:4" x14ac:dyDescent="0.35">
      <c r="B17" s="4"/>
      <c r="C17" s="11"/>
      <c r="D17" s="1"/>
    </row>
    <row r="18" spans="2:4" x14ac:dyDescent="0.35">
      <c r="B18" s="4"/>
      <c r="C18" s="11"/>
      <c r="D18" s="1"/>
    </row>
    <row r="19" spans="2:4" x14ac:dyDescent="0.35">
      <c r="B19" s="4"/>
      <c r="C19" s="11"/>
      <c r="D19" s="1"/>
    </row>
    <row r="20" spans="2:4" x14ac:dyDescent="0.35">
      <c r="B20" s="4"/>
      <c r="C20" s="11"/>
      <c r="D20" s="1"/>
    </row>
    <row r="21" spans="2:4" x14ac:dyDescent="0.35">
      <c r="B21" s="4"/>
      <c r="C21" s="11"/>
      <c r="D21" s="1"/>
    </row>
    <row r="23" spans="2:4" x14ac:dyDescent="0.35">
      <c r="C23" s="9"/>
    </row>
    <row r="25" spans="2:4" x14ac:dyDescent="0.35">
      <c r="B25" s="4"/>
      <c r="C25" s="7"/>
      <c r="D25" s="1"/>
    </row>
    <row r="26" spans="2:4" x14ac:dyDescent="0.35">
      <c r="B26" s="4"/>
      <c r="C26" s="7"/>
      <c r="D26" s="1"/>
    </row>
    <row r="27" spans="2:4" x14ac:dyDescent="0.35">
      <c r="B27" s="4"/>
      <c r="C27" s="7"/>
      <c r="D27" s="1"/>
    </row>
    <row r="28" spans="2:4" x14ac:dyDescent="0.35">
      <c r="B28" s="4"/>
      <c r="C28" s="7"/>
      <c r="D28" s="1"/>
    </row>
    <row r="29" spans="2:4" x14ac:dyDescent="0.35">
      <c r="B29" s="4"/>
      <c r="C29" s="7"/>
      <c r="D29" s="1"/>
    </row>
    <row r="30" spans="2:4" x14ac:dyDescent="0.35">
      <c r="B30" s="4"/>
      <c r="C30" s="7"/>
      <c r="D30" s="1"/>
    </row>
    <row r="31" spans="2:4" x14ac:dyDescent="0.35">
      <c r="B31" s="4"/>
      <c r="C31" s="7"/>
      <c r="D31" s="1"/>
    </row>
    <row r="33" spans="2:4" x14ac:dyDescent="0.35">
      <c r="B33" s="5"/>
      <c r="C33" s="10"/>
      <c r="D33" s="5"/>
    </row>
    <row r="34" spans="2:4" x14ac:dyDescent="0.35">
      <c r="B34" s="5"/>
      <c r="C34" s="5"/>
      <c r="D34" s="5"/>
    </row>
    <row r="35" spans="2:4" x14ac:dyDescent="0.35">
      <c r="B35" s="6"/>
      <c r="C35" s="8"/>
      <c r="D35" s="3"/>
    </row>
    <row r="36" spans="2:4" x14ac:dyDescent="0.35">
      <c r="B36" s="6"/>
      <c r="C36" s="8"/>
      <c r="D36" s="3"/>
    </row>
    <row r="37" spans="2:4" x14ac:dyDescent="0.35">
      <c r="B37" s="6"/>
      <c r="C37" s="8"/>
      <c r="D37" s="3"/>
    </row>
    <row r="38" spans="2:4" x14ac:dyDescent="0.35">
      <c r="B38" s="6"/>
      <c r="C38" s="8"/>
      <c r="D38" s="3"/>
    </row>
    <row r="39" spans="2:4" x14ac:dyDescent="0.35">
      <c r="B39" s="6"/>
      <c r="C39" s="8"/>
      <c r="D39" s="3"/>
    </row>
    <row r="40" spans="2:4" x14ac:dyDescent="0.35">
      <c r="B40" s="6"/>
      <c r="C40" s="8"/>
      <c r="D40" s="3"/>
    </row>
    <row r="41" spans="2:4" x14ac:dyDescent="0.35">
      <c r="B41" s="6"/>
      <c r="C41" s="8"/>
      <c r="D41" s="3"/>
    </row>
    <row r="43" spans="2:4" x14ac:dyDescent="0.35">
      <c r="B43" s="5"/>
      <c r="C43" s="10"/>
      <c r="D43" s="5"/>
    </row>
    <row r="44" spans="2:4" x14ac:dyDescent="0.35">
      <c r="B44" s="5"/>
      <c r="C44" s="5"/>
      <c r="D44" s="5"/>
    </row>
    <row r="45" spans="2:4" x14ac:dyDescent="0.35">
      <c r="B45" s="6"/>
      <c r="C45" s="8"/>
      <c r="D45" s="3"/>
    </row>
    <row r="46" spans="2:4" x14ac:dyDescent="0.35">
      <c r="B46" s="6"/>
      <c r="C46" s="8"/>
      <c r="D46" s="3"/>
    </row>
    <row r="47" spans="2:4" x14ac:dyDescent="0.35">
      <c r="B47" s="6"/>
      <c r="C47" s="8"/>
      <c r="D47" s="3"/>
    </row>
    <row r="48" spans="2:4" x14ac:dyDescent="0.35">
      <c r="B48" s="6"/>
      <c r="C48" s="8"/>
      <c r="D48" s="3"/>
    </row>
    <row r="49" spans="2:4" x14ac:dyDescent="0.35">
      <c r="B49" s="6"/>
      <c r="C49" s="8"/>
      <c r="D49" s="3"/>
    </row>
    <row r="50" spans="2:4" x14ac:dyDescent="0.35">
      <c r="B50" s="6"/>
      <c r="C50" s="8"/>
      <c r="D50" s="3"/>
    </row>
    <row r="51" spans="2:4" x14ac:dyDescent="0.35">
      <c r="B51" s="6"/>
      <c r="C51" s="8"/>
      <c r="D51" s="3"/>
    </row>
    <row r="52" spans="2:4" x14ac:dyDescent="0.35">
      <c r="B52" s="6"/>
      <c r="C52" s="8"/>
      <c r="D52" s="3"/>
    </row>
    <row r="53" spans="2:4" x14ac:dyDescent="0.35">
      <c r="B53" s="6"/>
      <c r="C53" s="8"/>
      <c r="D53" s="3"/>
    </row>
    <row r="54" spans="2:4" x14ac:dyDescent="0.35">
      <c r="B54" s="6"/>
      <c r="C54" s="8"/>
      <c r="D54" s="3"/>
    </row>
    <row r="55" spans="2:4" x14ac:dyDescent="0.35">
      <c r="B55" s="6"/>
      <c r="C55" s="8"/>
      <c r="D55" s="3"/>
    </row>
    <row r="56" spans="2:4" x14ac:dyDescent="0.35">
      <c r="B56" s="6"/>
      <c r="C56" s="8"/>
      <c r="D56" s="3"/>
    </row>
    <row r="57" spans="2:4" x14ac:dyDescent="0.35">
      <c r="B57" s="6"/>
      <c r="C57" s="8"/>
      <c r="D57" s="3"/>
    </row>
    <row r="58" spans="2:4" x14ac:dyDescent="0.35">
      <c r="B58" s="6"/>
      <c r="C58" s="8"/>
      <c r="D58" s="3"/>
    </row>
    <row r="59" spans="2:4" x14ac:dyDescent="0.35">
      <c r="B59" s="6"/>
      <c r="C59" s="8"/>
      <c r="D59" s="3"/>
    </row>
    <row r="60" spans="2:4" x14ac:dyDescent="0.35">
      <c r="B60" s="6"/>
      <c r="C60" s="8"/>
      <c r="D60" s="3"/>
    </row>
    <row r="61" spans="2:4" x14ac:dyDescent="0.35">
      <c r="B61" s="6"/>
      <c r="C61" s="8"/>
      <c r="D61" s="3"/>
    </row>
    <row r="62" spans="2:4" x14ac:dyDescent="0.35">
      <c r="B62" s="6"/>
      <c r="C62" s="8"/>
      <c r="D62" s="3"/>
    </row>
    <row r="63" spans="2:4" x14ac:dyDescent="0.35">
      <c r="B63" s="6"/>
      <c r="C63" s="8"/>
      <c r="D63" s="3"/>
    </row>
    <row r="65" spans="3:3" x14ac:dyDescent="0.35">
      <c r="C65" s="12">
        <v>10</v>
      </c>
    </row>
    <row r="66" spans="3:3" x14ac:dyDescent="0.35">
      <c r="C66" s="12">
        <v>20</v>
      </c>
    </row>
    <row r="67" spans="3:3" x14ac:dyDescent="0.35">
      <c r="C67" s="12">
        <v>10</v>
      </c>
    </row>
    <row r="68" spans="3:3" x14ac:dyDescent="0.35">
      <c r="C68" s="12">
        <v>10</v>
      </c>
    </row>
    <row r="69" spans="3:3" x14ac:dyDescent="0.35">
      <c r="C69" s="12">
        <v>10</v>
      </c>
    </row>
    <row r="70" spans="3:3" x14ac:dyDescent="0.35">
      <c r="C70" s="12">
        <v>10</v>
      </c>
    </row>
    <row r="71" spans="3:3" x14ac:dyDescent="0.35">
      <c r="C71" s="12">
        <v>10</v>
      </c>
    </row>
  </sheetData>
  <pageMargins left="0.70000000000000007" right="0.70000000000000007" top="0.75000000000000011" bottom="0.75000000000000011" header="0.30000000000000004" footer="0.30000000000000004"/>
  <pageSetup paperSize="9" orientation="portrait" horizontalDpi="4294967295" verticalDpi="4294967295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53"/>
  <sheetViews>
    <sheetView workbookViewId="0"/>
  </sheetViews>
  <sheetFormatPr defaultColWidth="8.81640625" defaultRowHeight="14.5" x14ac:dyDescent="0.35"/>
  <cols>
    <col min="1" max="1" width="26.81640625" bestFit="1" customWidth="1"/>
    <col min="2" max="3" width="13.26953125" bestFit="1" customWidth="1"/>
    <col min="5" max="5" width="26.81640625" bestFit="1" customWidth="1"/>
    <col min="6" max="7" width="11.453125" bestFit="1" customWidth="1"/>
    <col min="10" max="10" width="34" customWidth="1"/>
    <col min="11" max="11" width="30.26953125" customWidth="1"/>
    <col min="12" max="12" width="31.453125" customWidth="1"/>
    <col min="13" max="13" width="25.453125" customWidth="1"/>
    <col min="14" max="14" width="10.453125" bestFit="1" customWidth="1"/>
  </cols>
  <sheetData>
    <row r="3" spans="1:7" x14ac:dyDescent="0.35">
      <c r="B3" s="9">
        <v>2015</v>
      </c>
      <c r="C3" s="9">
        <v>2018</v>
      </c>
      <c r="F3" s="9">
        <v>2015</v>
      </c>
      <c r="G3" s="9">
        <v>2018</v>
      </c>
    </row>
    <row r="4" spans="1:7" x14ac:dyDescent="0.35">
      <c r="A4" t="s">
        <v>8</v>
      </c>
      <c r="B4" s="1">
        <f>+N29</f>
        <v>2943212.9481006633</v>
      </c>
      <c r="C4" s="1">
        <f>+'Sector Chart'!K4</f>
        <v>2925645</v>
      </c>
      <c r="E4" t="s">
        <v>8</v>
      </c>
      <c r="F4" s="2">
        <f t="shared" ref="F4:G6" si="0">+B4</f>
        <v>2943212.9481006633</v>
      </c>
      <c r="G4" s="2">
        <f t="shared" si="0"/>
        <v>2925645</v>
      </c>
    </row>
    <row r="5" spans="1:7" x14ac:dyDescent="0.35">
      <c r="A5" t="s">
        <v>7</v>
      </c>
      <c r="B5" s="1">
        <f>+N33</f>
        <v>3442575.1071655327</v>
      </c>
      <c r="C5" s="1">
        <f>+'Sector Chart'!K5</f>
        <v>3276265</v>
      </c>
      <c r="E5" t="s">
        <v>7</v>
      </c>
      <c r="F5" s="2">
        <f t="shared" si="0"/>
        <v>3442575.1071655327</v>
      </c>
      <c r="G5" s="2">
        <f t="shared" si="0"/>
        <v>3276265</v>
      </c>
    </row>
    <row r="6" spans="1:7" x14ac:dyDescent="0.35">
      <c r="A6" t="s">
        <v>2</v>
      </c>
      <c r="B6" s="1">
        <f>+N37</f>
        <v>5217506.8823147947</v>
      </c>
      <c r="C6" s="1">
        <f>+'Sector Chart'!K6</f>
        <v>5152683</v>
      </c>
      <c r="E6" t="s">
        <v>2</v>
      </c>
      <c r="F6" s="2">
        <f t="shared" si="0"/>
        <v>5217506.8823147947</v>
      </c>
      <c r="G6" s="2">
        <f t="shared" si="0"/>
        <v>5152683</v>
      </c>
    </row>
    <row r="7" spans="1:7" x14ac:dyDescent="0.35">
      <c r="A7" t="s">
        <v>12</v>
      </c>
      <c r="B7" s="1">
        <f>+N41</f>
        <v>4535.6400000000003</v>
      </c>
      <c r="C7" s="1">
        <f>+'Sector Chart'!K7</f>
        <v>4416</v>
      </c>
      <c r="E7" t="s">
        <v>131</v>
      </c>
      <c r="F7" s="2">
        <f>+B7+B8+B9+B10</f>
        <v>848188.13049863966</v>
      </c>
      <c r="G7" s="2">
        <f>+C7+C8+C9+C10</f>
        <v>859079</v>
      </c>
    </row>
    <row r="8" spans="1:7" ht="15" customHeight="1" x14ac:dyDescent="0.35">
      <c r="A8" t="s">
        <v>4</v>
      </c>
      <c r="B8" s="1">
        <f>+N45</f>
        <v>8751.2527986316472</v>
      </c>
      <c r="C8" s="61">
        <v>8363</v>
      </c>
      <c r="E8" t="s">
        <v>19</v>
      </c>
      <c r="F8" s="2">
        <f>+F4+F5+F6+F7</f>
        <v>12451483.068079632</v>
      </c>
      <c r="G8" s="2">
        <f>+G4+G5+G6+G7</f>
        <v>12213672</v>
      </c>
    </row>
    <row r="9" spans="1:7" x14ac:dyDescent="0.35">
      <c r="A9" t="s">
        <v>5</v>
      </c>
      <c r="B9" s="1">
        <f>+N48</f>
        <v>216267</v>
      </c>
      <c r="C9" s="1">
        <f>+'Sector Chart'!K9</f>
        <v>213737</v>
      </c>
    </row>
    <row r="10" spans="1:7" x14ac:dyDescent="0.35">
      <c r="A10" t="s">
        <v>6</v>
      </c>
      <c r="B10" s="1">
        <f>+N51</f>
        <v>618634.23770000797</v>
      </c>
      <c r="C10" s="1">
        <f>+'Sector Chart'!K10</f>
        <v>632563</v>
      </c>
    </row>
    <row r="11" spans="1:7" x14ac:dyDescent="0.35">
      <c r="A11" s="9" t="s">
        <v>19</v>
      </c>
      <c r="B11" s="64">
        <f>SUM(B4:B10)</f>
        <v>12451483.068079632</v>
      </c>
      <c r="C11" s="64">
        <f>SUM(C4:C10)</f>
        <v>12213672</v>
      </c>
    </row>
    <row r="25" spans="10:14" ht="15" thickBot="1" x14ac:dyDescent="0.4">
      <c r="M25">
        <v>2015</v>
      </c>
    </row>
    <row r="26" spans="10:14" x14ac:dyDescent="0.35">
      <c r="J26" s="101" t="s">
        <v>85</v>
      </c>
      <c r="K26" s="19" t="s">
        <v>86</v>
      </c>
      <c r="L26" s="20" t="s">
        <v>87</v>
      </c>
      <c r="M26" s="21">
        <v>1848888</v>
      </c>
    </row>
    <row r="27" spans="10:14" x14ac:dyDescent="0.35">
      <c r="J27" s="102"/>
      <c r="K27" s="104" t="s">
        <v>88</v>
      </c>
      <c r="L27" s="22" t="s">
        <v>89</v>
      </c>
      <c r="M27" s="23">
        <v>1019325.9481006634</v>
      </c>
    </row>
    <row r="28" spans="10:14" x14ac:dyDescent="0.35">
      <c r="J28" s="102"/>
      <c r="K28" s="105"/>
      <c r="L28" s="22" t="s">
        <v>90</v>
      </c>
      <c r="M28" s="23">
        <v>48391</v>
      </c>
    </row>
    <row r="29" spans="10:14" ht="15" thickBot="1" x14ac:dyDescent="0.4">
      <c r="J29" s="103"/>
      <c r="K29" s="106"/>
      <c r="L29" s="24" t="s">
        <v>91</v>
      </c>
      <c r="M29" s="25">
        <v>26608</v>
      </c>
      <c r="N29" s="2">
        <f>SUM(M26:M29)</f>
        <v>2943212.9481006633</v>
      </c>
    </row>
    <row r="30" spans="10:14" x14ac:dyDescent="0.35">
      <c r="J30" s="107" t="s">
        <v>92</v>
      </c>
      <c r="K30" s="26" t="s">
        <v>86</v>
      </c>
      <c r="L30" s="27" t="s">
        <v>93</v>
      </c>
      <c r="M30" s="28">
        <v>3004270</v>
      </c>
    </row>
    <row r="31" spans="10:14" x14ac:dyDescent="0.35">
      <c r="J31" s="108"/>
      <c r="K31" s="111" t="s">
        <v>94</v>
      </c>
      <c r="L31" s="22" t="s">
        <v>95</v>
      </c>
      <c r="M31" s="23">
        <v>422251.50716553256</v>
      </c>
    </row>
    <row r="32" spans="10:14" x14ac:dyDescent="0.35">
      <c r="J32" s="109"/>
      <c r="K32" s="112"/>
      <c r="L32" s="22" t="s">
        <v>96</v>
      </c>
      <c r="M32" s="23">
        <v>10881</v>
      </c>
    </row>
    <row r="33" spans="10:14" ht="15" thickBot="1" x14ac:dyDescent="0.4">
      <c r="J33" s="110"/>
      <c r="K33" s="113"/>
      <c r="L33" s="24" t="s">
        <v>97</v>
      </c>
      <c r="M33" s="25">
        <v>5172.6000000000004</v>
      </c>
      <c r="N33" s="2">
        <f>SUM(M30:M33)</f>
        <v>3442575.1071655327</v>
      </c>
    </row>
    <row r="34" spans="10:14" ht="19" thickBot="1" x14ac:dyDescent="0.5">
      <c r="J34" s="29" t="s">
        <v>98</v>
      </c>
      <c r="K34" s="30"/>
      <c r="L34" s="31"/>
      <c r="M34" s="32"/>
    </row>
    <row r="35" spans="10:14" x14ac:dyDescent="0.35">
      <c r="J35" s="114" t="s">
        <v>99</v>
      </c>
      <c r="K35" s="26" t="s">
        <v>100</v>
      </c>
      <c r="L35" s="20" t="s">
        <v>101</v>
      </c>
      <c r="M35" s="21">
        <v>4773708.9544563703</v>
      </c>
    </row>
    <row r="36" spans="10:14" x14ac:dyDescent="0.35">
      <c r="J36" s="115"/>
      <c r="K36" s="33" t="s">
        <v>102</v>
      </c>
      <c r="L36" s="34" t="s">
        <v>102</v>
      </c>
      <c r="M36" s="23">
        <v>12098</v>
      </c>
    </row>
    <row r="37" spans="10:14" ht="15" thickBot="1" x14ac:dyDescent="0.4">
      <c r="J37" s="116"/>
      <c r="K37" s="35" t="s">
        <v>103</v>
      </c>
      <c r="L37" s="24" t="s">
        <v>104</v>
      </c>
      <c r="M37" s="25">
        <v>431699.92785842472</v>
      </c>
      <c r="N37" s="2">
        <f>+M37+M36+M35</f>
        <v>5217506.8823147947</v>
      </c>
    </row>
    <row r="38" spans="10:14" ht="19" thickBot="1" x14ac:dyDescent="0.5">
      <c r="J38" s="36" t="s">
        <v>105</v>
      </c>
      <c r="K38" s="37"/>
      <c r="L38" s="38"/>
      <c r="M38" s="39"/>
    </row>
    <row r="39" spans="10:14" ht="29" x14ac:dyDescent="0.35">
      <c r="J39" s="91" t="s">
        <v>106</v>
      </c>
      <c r="K39" s="40" t="s">
        <v>107</v>
      </c>
      <c r="L39" s="27" t="s">
        <v>108</v>
      </c>
      <c r="M39" s="28">
        <v>316.54000000000002</v>
      </c>
    </row>
    <row r="40" spans="10:14" ht="43.5" x14ac:dyDescent="0.35">
      <c r="J40" s="92"/>
      <c r="K40" s="41" t="s">
        <v>109</v>
      </c>
      <c r="L40" s="22" t="s">
        <v>110</v>
      </c>
      <c r="M40" s="23">
        <v>2915.1</v>
      </c>
    </row>
    <row r="41" spans="10:14" ht="29.5" thickBot="1" x14ac:dyDescent="0.4">
      <c r="J41" s="93"/>
      <c r="K41" s="42" t="s">
        <v>111</v>
      </c>
      <c r="L41" s="24" t="s">
        <v>112</v>
      </c>
      <c r="M41" s="25">
        <v>1304</v>
      </c>
      <c r="N41" s="2">
        <f>+M41+M40+M39</f>
        <v>4535.6400000000003</v>
      </c>
    </row>
    <row r="42" spans="10:14" ht="19" thickBot="1" x14ac:dyDescent="0.5">
      <c r="J42" s="36" t="s">
        <v>113</v>
      </c>
      <c r="K42" s="37"/>
      <c r="L42" s="38"/>
      <c r="M42" s="39"/>
    </row>
    <row r="43" spans="10:14" x14ac:dyDescent="0.35">
      <c r="J43" s="91" t="s">
        <v>4</v>
      </c>
      <c r="K43" s="94" t="s">
        <v>114</v>
      </c>
      <c r="L43" s="27" t="s">
        <v>115</v>
      </c>
      <c r="M43" s="28">
        <v>1934.7460039645637</v>
      </c>
    </row>
    <row r="44" spans="10:14" x14ac:dyDescent="0.35">
      <c r="J44" s="92"/>
      <c r="K44" s="95"/>
      <c r="L44" s="22" t="s">
        <v>116</v>
      </c>
      <c r="M44" s="23">
        <v>421.56610976228257</v>
      </c>
    </row>
    <row r="45" spans="10:14" ht="15" thickBot="1" x14ac:dyDescent="0.4">
      <c r="J45" s="93"/>
      <c r="K45" s="96"/>
      <c r="L45" s="24" t="s">
        <v>117</v>
      </c>
      <c r="M45" s="25">
        <v>6394.9406849048009</v>
      </c>
      <c r="N45" s="2">
        <f>+M45+M44+M43</f>
        <v>8751.2527986316472</v>
      </c>
    </row>
    <row r="46" spans="10:14" ht="19" thickBot="1" x14ac:dyDescent="0.5">
      <c r="J46" s="36" t="s">
        <v>118</v>
      </c>
      <c r="K46" s="37"/>
      <c r="L46" s="38"/>
      <c r="M46" s="39"/>
    </row>
    <row r="47" spans="10:14" x14ac:dyDescent="0.35">
      <c r="J47" s="97" t="s">
        <v>119</v>
      </c>
      <c r="K47" s="43" t="s">
        <v>120</v>
      </c>
      <c r="L47" s="27" t="s">
        <v>121</v>
      </c>
      <c r="M47" s="28">
        <v>0</v>
      </c>
    </row>
    <row r="48" spans="10:14" ht="29.5" thickBot="1" x14ac:dyDescent="0.4">
      <c r="J48" s="98"/>
      <c r="K48" s="44" t="s">
        <v>122</v>
      </c>
      <c r="L48" s="45" t="s">
        <v>123</v>
      </c>
      <c r="M48" s="46">
        <v>216267</v>
      </c>
      <c r="N48" s="2">
        <f>+M48</f>
        <v>216267</v>
      </c>
    </row>
    <row r="49" spans="10:14" ht="19" thickBot="1" x14ac:dyDescent="0.5">
      <c r="J49" s="36" t="s">
        <v>124</v>
      </c>
      <c r="K49" s="37"/>
      <c r="L49" s="38"/>
      <c r="M49" s="39"/>
    </row>
    <row r="50" spans="10:14" ht="29" x14ac:dyDescent="0.35">
      <c r="J50" s="99" t="s">
        <v>125</v>
      </c>
      <c r="K50" s="43" t="s">
        <v>126</v>
      </c>
      <c r="L50" s="27" t="s">
        <v>127</v>
      </c>
      <c r="M50" s="28">
        <v>576637.23770000797</v>
      </c>
    </row>
    <row r="51" spans="10:14" ht="29.5" thickBot="1" x14ac:dyDescent="0.4">
      <c r="J51" s="100"/>
      <c r="K51" s="47" t="s">
        <v>128</v>
      </c>
      <c r="L51" s="48" t="s">
        <v>129</v>
      </c>
      <c r="M51" s="46">
        <v>41997</v>
      </c>
      <c r="N51" s="2">
        <f>+M51+M50</f>
        <v>618634.23770000797</v>
      </c>
    </row>
    <row r="52" spans="10:14" ht="19" thickBot="1" x14ac:dyDescent="0.5">
      <c r="J52" s="49" t="s">
        <v>130</v>
      </c>
      <c r="K52" s="50"/>
      <c r="L52" s="51"/>
      <c r="M52" s="39"/>
    </row>
    <row r="53" spans="10:14" ht="15" thickBot="1" x14ac:dyDescent="0.4">
      <c r="J53" s="14"/>
      <c r="K53" s="14"/>
      <c r="L53" s="14"/>
      <c r="M53" s="52">
        <f t="shared" ref="M53" si="1">SUM(M26:M51)</f>
        <v>12451483.06807963</v>
      </c>
    </row>
  </sheetData>
  <mergeCells count="10">
    <mergeCell ref="J43:J45"/>
    <mergeCell ref="K43:K45"/>
    <mergeCell ref="J47:J48"/>
    <mergeCell ref="J50:J51"/>
    <mergeCell ref="J26:J29"/>
    <mergeCell ref="K27:K29"/>
    <mergeCell ref="J30:J33"/>
    <mergeCell ref="K31:K33"/>
    <mergeCell ref="J35:J37"/>
    <mergeCell ref="J39:J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55"/>
  <sheetViews>
    <sheetView topLeftCell="A22" workbookViewId="0">
      <selection activeCell="C29" sqref="C29"/>
    </sheetView>
  </sheetViews>
  <sheetFormatPr defaultColWidth="8.81640625" defaultRowHeight="14.5" x14ac:dyDescent="0.35"/>
  <cols>
    <col min="3" max="3" width="101" bestFit="1" customWidth="1"/>
  </cols>
  <sheetData>
    <row r="3" spans="2:3" x14ac:dyDescent="0.35">
      <c r="B3" s="14" t="s">
        <v>33</v>
      </c>
    </row>
    <row r="5" spans="2:3" x14ac:dyDescent="0.35">
      <c r="B5" s="14" t="s">
        <v>34</v>
      </c>
    </row>
    <row r="7" spans="2:3" x14ac:dyDescent="0.35">
      <c r="B7" s="9" t="s">
        <v>158</v>
      </c>
    </row>
    <row r="8" spans="2:3" x14ac:dyDescent="0.35">
      <c r="B8" s="13" t="s">
        <v>36</v>
      </c>
    </row>
    <row r="9" spans="2:3" x14ac:dyDescent="0.35">
      <c r="B9" t="s">
        <v>37</v>
      </c>
      <c r="C9" s="13" t="s">
        <v>50</v>
      </c>
    </row>
    <row r="10" spans="2:3" x14ac:dyDescent="0.35">
      <c r="C10" t="s">
        <v>45</v>
      </c>
    </row>
    <row r="11" spans="2:3" x14ac:dyDescent="0.35">
      <c r="C11" s="13" t="s">
        <v>35</v>
      </c>
    </row>
    <row r="12" spans="2:3" x14ac:dyDescent="0.35">
      <c r="B12" t="s">
        <v>38</v>
      </c>
      <c r="C12" t="s">
        <v>49</v>
      </c>
    </row>
    <row r="13" spans="2:3" x14ac:dyDescent="0.35">
      <c r="C13" t="s">
        <v>51</v>
      </c>
    </row>
    <row r="14" spans="2:3" x14ac:dyDescent="0.35">
      <c r="C14" s="13" t="s">
        <v>39</v>
      </c>
    </row>
    <row r="16" spans="2:3" x14ac:dyDescent="0.35">
      <c r="B16" s="9" t="s">
        <v>159</v>
      </c>
    </row>
    <row r="18" spans="2:3" x14ac:dyDescent="0.35">
      <c r="B18" t="s">
        <v>37</v>
      </c>
      <c r="C18" s="13" t="s">
        <v>47</v>
      </c>
    </row>
    <row r="19" spans="2:3" x14ac:dyDescent="0.35">
      <c r="C19" t="s">
        <v>46</v>
      </c>
    </row>
    <row r="20" spans="2:3" x14ac:dyDescent="0.35">
      <c r="C20" s="13" t="s">
        <v>40</v>
      </c>
    </row>
    <row r="21" spans="2:3" x14ac:dyDescent="0.35">
      <c r="B21" t="s">
        <v>38</v>
      </c>
      <c r="C21" s="13" t="s">
        <v>52</v>
      </c>
    </row>
    <row r="22" spans="2:3" x14ac:dyDescent="0.35">
      <c r="C22" s="13" t="s">
        <v>67</v>
      </c>
    </row>
    <row r="23" spans="2:3" x14ac:dyDescent="0.35">
      <c r="C23" s="13" t="s">
        <v>69</v>
      </c>
    </row>
    <row r="25" spans="2:3" x14ac:dyDescent="0.35">
      <c r="B25" s="9" t="s">
        <v>160</v>
      </c>
    </row>
    <row r="26" spans="2:3" x14ac:dyDescent="0.35">
      <c r="B26" t="s">
        <v>38</v>
      </c>
      <c r="C26" s="13" t="s">
        <v>53</v>
      </c>
    </row>
    <row r="27" spans="2:3" x14ac:dyDescent="0.35">
      <c r="C27" s="13" t="s">
        <v>68</v>
      </c>
    </row>
    <row r="28" spans="2:3" x14ac:dyDescent="0.35">
      <c r="C28" s="13" t="s">
        <v>70</v>
      </c>
    </row>
    <row r="30" spans="2:3" x14ac:dyDescent="0.35">
      <c r="B30" s="9" t="s">
        <v>161</v>
      </c>
    </row>
    <row r="31" spans="2:3" x14ac:dyDescent="0.35">
      <c r="B31" t="s">
        <v>38</v>
      </c>
      <c r="C31" s="13" t="s">
        <v>53</v>
      </c>
    </row>
    <row r="32" spans="2:3" x14ac:dyDescent="0.35">
      <c r="C32" s="13" t="s">
        <v>136</v>
      </c>
    </row>
    <row r="33" spans="2:3" x14ac:dyDescent="0.35">
      <c r="C33" s="13" t="s">
        <v>68</v>
      </c>
    </row>
    <row r="34" spans="2:3" x14ac:dyDescent="0.35">
      <c r="C34" s="13" t="s">
        <v>135</v>
      </c>
    </row>
    <row r="36" spans="2:3" x14ac:dyDescent="0.35">
      <c r="B36" s="9" t="s">
        <v>174</v>
      </c>
    </row>
    <row r="37" spans="2:3" x14ac:dyDescent="0.35">
      <c r="B37" t="s">
        <v>38</v>
      </c>
      <c r="C37" s="13" t="s">
        <v>53</v>
      </c>
    </row>
    <row r="38" spans="2:3" x14ac:dyDescent="0.35">
      <c r="C38" s="17" t="s">
        <v>82</v>
      </c>
    </row>
    <row r="39" spans="2:3" x14ac:dyDescent="0.35">
      <c r="C39" s="13" t="s">
        <v>83</v>
      </c>
    </row>
    <row r="40" spans="2:3" x14ac:dyDescent="0.35">
      <c r="C40" s="13" t="s">
        <v>84</v>
      </c>
    </row>
    <row r="42" spans="2:3" x14ac:dyDescent="0.35">
      <c r="B42" s="14" t="s">
        <v>41</v>
      </c>
    </row>
    <row r="43" spans="2:3" x14ac:dyDescent="0.35">
      <c r="B43" t="s">
        <v>43</v>
      </c>
    </row>
    <row r="44" spans="2:3" x14ac:dyDescent="0.35">
      <c r="B44" t="s">
        <v>66</v>
      </c>
    </row>
    <row r="45" spans="2:3" x14ac:dyDescent="0.35">
      <c r="B45" t="s">
        <v>44</v>
      </c>
    </row>
    <row r="46" spans="2:3" x14ac:dyDescent="0.35">
      <c r="B46" t="s">
        <v>42</v>
      </c>
    </row>
    <row r="47" spans="2:3" x14ac:dyDescent="0.35">
      <c r="B47" t="s">
        <v>65</v>
      </c>
    </row>
    <row r="48" spans="2:3" x14ac:dyDescent="0.35">
      <c r="B48" s="56" t="s">
        <v>162</v>
      </c>
    </row>
    <row r="49" spans="2:2" x14ac:dyDescent="0.35">
      <c r="B49" s="56" t="s">
        <v>165</v>
      </c>
    </row>
    <row r="50" spans="2:2" x14ac:dyDescent="0.35">
      <c r="B50" s="56" t="s">
        <v>164</v>
      </c>
    </row>
    <row r="51" spans="2:2" x14ac:dyDescent="0.35">
      <c r="B51" s="56" t="s">
        <v>163</v>
      </c>
    </row>
    <row r="53" spans="2:2" x14ac:dyDescent="0.35">
      <c r="B53" s="14" t="s">
        <v>55</v>
      </c>
    </row>
    <row r="54" spans="2:2" x14ac:dyDescent="0.35">
      <c r="B54" t="s">
        <v>71</v>
      </c>
    </row>
    <row r="55" spans="2:2" x14ac:dyDescent="0.35">
      <c r="B55" t="s">
        <v>72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1048576"/>
  <sheetViews>
    <sheetView workbookViewId="0"/>
  </sheetViews>
  <sheetFormatPr defaultColWidth="11.453125" defaultRowHeight="14.5" x14ac:dyDescent="0.35"/>
  <cols>
    <col min="1" max="1" width="22.26953125" bestFit="1" customWidth="1"/>
    <col min="2" max="2" width="17.7265625" customWidth="1"/>
    <col min="3" max="3" width="16.7265625" bestFit="1" customWidth="1"/>
    <col min="4" max="7" width="14.26953125" customWidth="1"/>
  </cols>
  <sheetData>
    <row r="1" spans="1:8" x14ac:dyDescent="0.35">
      <c r="A1" s="68" t="s">
        <v>158</v>
      </c>
    </row>
    <row r="2" spans="1:8" x14ac:dyDescent="0.35">
      <c r="G2" s="69" t="s">
        <v>169</v>
      </c>
    </row>
    <row r="3" spans="1:8" ht="58" x14ac:dyDescent="0.35">
      <c r="B3" s="54" t="s">
        <v>141</v>
      </c>
      <c r="C3" s="54" t="s">
        <v>142</v>
      </c>
      <c r="D3" s="16" t="s">
        <v>13</v>
      </c>
      <c r="E3" s="16" t="s">
        <v>56</v>
      </c>
      <c r="F3" s="16" t="s">
        <v>57</v>
      </c>
      <c r="G3" s="88" t="s">
        <v>18</v>
      </c>
    </row>
    <row r="4" spans="1:8" x14ac:dyDescent="0.35">
      <c r="A4" t="s">
        <v>8</v>
      </c>
      <c r="B4" s="59">
        <v>3632263.2529285001</v>
      </c>
      <c r="C4" s="1">
        <v>2925645</v>
      </c>
      <c r="D4" s="1">
        <f t="shared" ref="D4:D10" si="0">D15</f>
        <v>3182869.4755261298</v>
      </c>
      <c r="E4" s="1">
        <f>E25</f>
        <v>2416582.77</v>
      </c>
      <c r="F4" s="1">
        <f>E35</f>
        <v>3071927.25</v>
      </c>
      <c r="G4" s="89">
        <f>E45</f>
        <v>2416582.77</v>
      </c>
    </row>
    <row r="5" spans="1:8" x14ac:dyDescent="0.35">
      <c r="A5" t="s">
        <v>7</v>
      </c>
      <c r="B5" s="59">
        <v>4428781.2476285491</v>
      </c>
      <c r="C5" s="1">
        <v>3276265</v>
      </c>
      <c r="D5" s="1">
        <f t="shared" si="0"/>
        <v>3615946.0195554602</v>
      </c>
      <c r="E5" s="1">
        <f t="shared" ref="E5:E10" si="1">E26</f>
        <v>2470303.81</v>
      </c>
      <c r="F5" s="1">
        <f t="shared" ref="F5:F10" si="2">E36</f>
        <v>3440078.25</v>
      </c>
      <c r="G5" s="89">
        <f t="shared" ref="G5:G10" si="3">E46</f>
        <v>2470303.81</v>
      </c>
    </row>
    <row r="6" spans="1:8" x14ac:dyDescent="0.35">
      <c r="A6" t="s">
        <v>2</v>
      </c>
      <c r="B6" s="60">
        <v>4798776.2352190884</v>
      </c>
      <c r="C6" s="1">
        <v>5152683</v>
      </c>
      <c r="D6" s="1">
        <f t="shared" si="0"/>
        <v>4740468.3600000003</v>
      </c>
      <c r="E6" s="1">
        <f t="shared" si="1"/>
        <v>4740468.3600000003</v>
      </c>
      <c r="F6" s="1">
        <f t="shared" si="2"/>
        <v>4545903.0499200001</v>
      </c>
      <c r="G6" s="89">
        <f t="shared" si="3"/>
        <v>4545903.0499200001</v>
      </c>
    </row>
    <row r="7" spans="1:8" x14ac:dyDescent="0.35">
      <c r="A7" t="s">
        <v>12</v>
      </c>
      <c r="B7" s="59">
        <v>5797.53</v>
      </c>
      <c r="C7" s="1">
        <v>4416</v>
      </c>
      <c r="D7" s="1">
        <f t="shared" si="0"/>
        <v>4857.6000000000004</v>
      </c>
      <c r="E7" s="1">
        <f t="shared" si="1"/>
        <v>4857.6000000000004</v>
      </c>
      <c r="F7" s="1">
        <f t="shared" si="2"/>
        <v>4857.6000000000004</v>
      </c>
      <c r="G7" s="89">
        <f t="shared" si="3"/>
        <v>4857.6000000000004</v>
      </c>
    </row>
    <row r="8" spans="1:8" x14ac:dyDescent="0.35">
      <c r="A8" t="s">
        <v>4</v>
      </c>
      <c r="B8" s="59">
        <v>7767.6945601230991</v>
      </c>
      <c r="C8" s="61">
        <v>8363</v>
      </c>
      <c r="D8" s="1">
        <f t="shared" si="0"/>
        <v>6355.88</v>
      </c>
      <c r="E8" s="1">
        <f t="shared" si="1"/>
        <v>6355.88</v>
      </c>
      <c r="F8" s="1">
        <f t="shared" si="2"/>
        <v>6355.88</v>
      </c>
      <c r="G8" s="89">
        <f t="shared" si="3"/>
        <v>6355.88</v>
      </c>
    </row>
    <row r="9" spans="1:8" x14ac:dyDescent="0.35">
      <c r="A9" t="s">
        <v>5</v>
      </c>
      <c r="B9" s="59">
        <v>345460</v>
      </c>
      <c r="C9" s="1">
        <v>213737</v>
      </c>
      <c r="D9" s="1">
        <f t="shared" si="0"/>
        <v>235110.7</v>
      </c>
      <c r="E9" s="1">
        <f t="shared" si="1"/>
        <v>235110.7</v>
      </c>
      <c r="F9" s="1">
        <f t="shared" si="2"/>
        <v>235110.7</v>
      </c>
      <c r="G9" s="89">
        <f t="shared" si="3"/>
        <v>235110.7</v>
      </c>
    </row>
    <row r="10" spans="1:8" x14ac:dyDescent="0.35">
      <c r="A10" t="s">
        <v>6</v>
      </c>
      <c r="B10" s="59">
        <v>415652.67130882398</v>
      </c>
      <c r="C10" s="1">
        <v>632563</v>
      </c>
      <c r="D10" s="1">
        <f t="shared" si="0"/>
        <v>695819.3</v>
      </c>
      <c r="E10" s="1">
        <f t="shared" si="1"/>
        <v>695819.3</v>
      </c>
      <c r="F10" s="1">
        <f t="shared" si="2"/>
        <v>695819.3</v>
      </c>
      <c r="G10" s="89">
        <f t="shared" si="3"/>
        <v>695819.3</v>
      </c>
    </row>
    <row r="11" spans="1:8" x14ac:dyDescent="0.35">
      <c r="A11" t="s">
        <v>19</v>
      </c>
      <c r="B11" s="59">
        <f t="shared" ref="B11:G11" si="4">SUM(B4:B10)</f>
        <v>13634498.631645085</v>
      </c>
      <c r="C11" s="1">
        <f t="shared" si="4"/>
        <v>12213672</v>
      </c>
      <c r="D11" s="1">
        <f t="shared" si="4"/>
        <v>12481427.335081592</v>
      </c>
      <c r="E11" s="1">
        <f t="shared" si="4"/>
        <v>10569498.420000002</v>
      </c>
      <c r="F11" s="1">
        <f t="shared" si="4"/>
        <v>12000052.029920001</v>
      </c>
      <c r="G11" s="89">
        <f t="shared" si="4"/>
        <v>10374933.109920001</v>
      </c>
    </row>
    <row r="12" spans="1:8" x14ac:dyDescent="0.35">
      <c r="A12" t="s">
        <v>20</v>
      </c>
      <c r="D12" s="55">
        <f>+D11/$B$11</f>
        <v>0.91542987184822011</v>
      </c>
      <c r="E12" s="55">
        <f t="shared" ref="E12:G12" si="5">+E11/$B$11</f>
        <v>0.77520257294013362</v>
      </c>
      <c r="F12" s="55">
        <f t="shared" si="5"/>
        <v>0.88012418748338828</v>
      </c>
      <c r="G12" s="90">
        <f t="shared" si="5"/>
        <v>0.76093249852548495</v>
      </c>
    </row>
    <row r="13" spans="1:8" x14ac:dyDescent="0.35">
      <c r="B13" s="9" t="s">
        <v>13</v>
      </c>
      <c r="C13" s="9"/>
    </row>
    <row r="14" spans="1:8" x14ac:dyDescent="0.35">
      <c r="B14" t="s">
        <v>0</v>
      </c>
      <c r="C14" t="s">
        <v>1</v>
      </c>
      <c r="D14" t="s">
        <v>9</v>
      </c>
    </row>
    <row r="15" spans="1:8" x14ac:dyDescent="0.35">
      <c r="A15" t="s">
        <v>8</v>
      </c>
      <c r="B15" s="11">
        <f>C15/C4</f>
        <v>-8.7920604012492909E-2</v>
      </c>
      <c r="C15" s="4">
        <f>C4-D15</f>
        <v>-257224.47552612983</v>
      </c>
      <c r="D15" s="1">
        <v>3182869.4755261298</v>
      </c>
      <c r="F15" s="2"/>
      <c r="G15" s="2"/>
      <c r="H15" s="2"/>
    </row>
    <row r="16" spans="1:8" x14ac:dyDescent="0.35">
      <c r="A16" t="s">
        <v>7</v>
      </c>
      <c r="B16" s="11">
        <f>C16/C5</f>
        <v>-0.10367934814658161</v>
      </c>
      <c r="C16" s="4">
        <f>C5-D16</f>
        <v>-339681.0195554602</v>
      </c>
      <c r="D16" s="1">
        <v>3615946.0195554602</v>
      </c>
    </row>
    <row r="17" spans="1:6" x14ac:dyDescent="0.35">
      <c r="A17" t="s">
        <v>2</v>
      </c>
      <c r="B17" s="11">
        <v>0.08</v>
      </c>
      <c r="C17" s="4">
        <f>C6*B17</f>
        <v>412214.64</v>
      </c>
      <c r="D17" s="1">
        <f>C6-C17</f>
        <v>4740468.3600000003</v>
      </c>
    </row>
    <row r="18" spans="1:6" x14ac:dyDescent="0.35">
      <c r="A18" t="s">
        <v>3</v>
      </c>
      <c r="B18" s="11">
        <v>-0.1</v>
      </c>
      <c r="C18" s="4">
        <f>C7*B18</f>
        <v>-441.6</v>
      </c>
      <c r="D18" s="1">
        <f>C7-C18</f>
        <v>4857.6000000000004</v>
      </c>
    </row>
    <row r="19" spans="1:6" x14ac:dyDescent="0.35">
      <c r="A19" t="s">
        <v>4</v>
      </c>
      <c r="B19" s="11">
        <v>0.24</v>
      </c>
      <c r="C19" s="4">
        <f>C8*B19</f>
        <v>2007.12</v>
      </c>
      <c r="D19" s="1">
        <f>C8-C19</f>
        <v>6355.88</v>
      </c>
    </row>
    <row r="20" spans="1:6" x14ac:dyDescent="0.35">
      <c r="A20" t="s">
        <v>5</v>
      </c>
      <c r="B20" s="11">
        <v>-0.1</v>
      </c>
      <c r="C20" s="4">
        <f>C9*B20</f>
        <v>-21373.7</v>
      </c>
      <c r="D20" s="1">
        <f>C9-C20</f>
        <v>235110.7</v>
      </c>
    </row>
    <row r="21" spans="1:6" x14ac:dyDescent="0.35">
      <c r="A21" t="s">
        <v>6</v>
      </c>
      <c r="B21" s="11">
        <v>-0.1</v>
      </c>
      <c r="C21" s="4">
        <f>C10*B21</f>
        <v>-63256.3</v>
      </c>
      <c r="D21" s="1">
        <f>C10-C21</f>
        <v>695819.3</v>
      </c>
    </row>
    <row r="23" spans="1:6" x14ac:dyDescent="0.35">
      <c r="B23" s="9" t="s">
        <v>14</v>
      </c>
      <c r="C23" s="9"/>
    </row>
    <row r="24" spans="1:6" ht="58" x14ac:dyDescent="0.35">
      <c r="B24" t="s">
        <v>0</v>
      </c>
      <c r="C24" s="54" t="s">
        <v>146</v>
      </c>
      <c r="D24" t="s">
        <v>1</v>
      </c>
      <c r="E24" t="s">
        <v>9</v>
      </c>
    </row>
    <row r="25" spans="1:6" x14ac:dyDescent="0.35">
      <c r="A25" t="s">
        <v>8</v>
      </c>
      <c r="B25" s="11">
        <f>C25*0.58</f>
        <v>0.17399999999999999</v>
      </c>
      <c r="C25" s="55">
        <v>0.3</v>
      </c>
      <c r="D25" s="4">
        <f t="shared" ref="D25:D31" si="6">C4*B25</f>
        <v>509062.23</v>
      </c>
      <c r="E25" s="1">
        <f t="shared" ref="E25:E31" si="7">C4-D25</f>
        <v>2416582.77</v>
      </c>
      <c r="F25">
        <f>D25/C4</f>
        <v>0.17399999999999999</v>
      </c>
    </row>
    <row r="26" spans="1:6" x14ac:dyDescent="0.35">
      <c r="A26" t="s">
        <v>7</v>
      </c>
      <c r="B26" s="7">
        <f>C26*0.82</f>
        <v>0.24599999999999997</v>
      </c>
      <c r="C26" s="55">
        <v>0.3</v>
      </c>
      <c r="D26" s="4">
        <f t="shared" si="6"/>
        <v>805961.19</v>
      </c>
      <c r="E26" s="1">
        <f t="shared" si="7"/>
        <v>2470303.81</v>
      </c>
    </row>
    <row r="27" spans="1:6" x14ac:dyDescent="0.35">
      <c r="A27" t="s">
        <v>2</v>
      </c>
      <c r="B27" s="7">
        <v>0.08</v>
      </c>
      <c r="C27" s="57" t="s">
        <v>140</v>
      </c>
      <c r="D27" s="4">
        <f t="shared" si="6"/>
        <v>412214.64</v>
      </c>
      <c r="E27" s="1">
        <f t="shared" si="7"/>
        <v>4740468.3600000003</v>
      </c>
    </row>
    <row r="28" spans="1:6" x14ac:dyDescent="0.35">
      <c r="A28" t="s">
        <v>3</v>
      </c>
      <c r="B28" s="7">
        <v>-0.1</v>
      </c>
      <c r="C28" s="57" t="s">
        <v>140</v>
      </c>
      <c r="D28" s="4">
        <f t="shared" si="6"/>
        <v>-441.6</v>
      </c>
      <c r="E28" s="1">
        <f t="shared" si="7"/>
        <v>4857.6000000000004</v>
      </c>
    </row>
    <row r="29" spans="1:6" x14ac:dyDescent="0.35">
      <c r="A29" t="s">
        <v>4</v>
      </c>
      <c r="B29" s="7">
        <v>0.24</v>
      </c>
      <c r="C29" s="57" t="s">
        <v>140</v>
      </c>
      <c r="D29" s="4">
        <f t="shared" si="6"/>
        <v>2007.12</v>
      </c>
      <c r="E29" s="1">
        <f t="shared" si="7"/>
        <v>6355.88</v>
      </c>
    </row>
    <row r="30" spans="1:6" x14ac:dyDescent="0.35">
      <c r="A30" t="s">
        <v>5</v>
      </c>
      <c r="B30" s="7">
        <v>-0.1</v>
      </c>
      <c r="C30" s="57" t="s">
        <v>140</v>
      </c>
      <c r="D30" s="4">
        <f t="shared" si="6"/>
        <v>-21373.7</v>
      </c>
      <c r="E30" s="1">
        <f t="shared" si="7"/>
        <v>235110.7</v>
      </c>
    </row>
    <row r="31" spans="1:6" x14ac:dyDescent="0.35">
      <c r="A31" t="s">
        <v>6</v>
      </c>
      <c r="B31" s="7">
        <v>-0.1</v>
      </c>
      <c r="C31" s="57" t="s">
        <v>140</v>
      </c>
      <c r="D31" s="4">
        <f t="shared" si="6"/>
        <v>-63256.3</v>
      </c>
      <c r="E31" s="1">
        <f t="shared" si="7"/>
        <v>695819.3</v>
      </c>
    </row>
    <row r="33" spans="1:5" x14ac:dyDescent="0.35">
      <c r="B33" s="10" t="s">
        <v>15</v>
      </c>
      <c r="C33" s="10"/>
      <c r="D33" s="5"/>
      <c r="E33" s="5"/>
    </row>
    <row r="34" spans="1:5" ht="58" x14ac:dyDescent="0.35">
      <c r="B34" s="5" t="s">
        <v>0</v>
      </c>
      <c r="C34" s="54" t="s">
        <v>146</v>
      </c>
      <c r="D34" s="5" t="s">
        <v>1</v>
      </c>
      <c r="E34" s="5" t="s">
        <v>9</v>
      </c>
    </row>
    <row r="35" spans="1:5" x14ac:dyDescent="0.35">
      <c r="A35" t="s">
        <v>8</v>
      </c>
      <c r="B35" s="8">
        <v>-0.05</v>
      </c>
      <c r="C35" s="57" t="s">
        <v>140</v>
      </c>
      <c r="D35" s="6">
        <f t="shared" ref="D35:D41" si="8">C4*B35</f>
        <v>-146282.25</v>
      </c>
      <c r="E35" s="3">
        <f t="shared" ref="E35:E41" si="9">C4-D35</f>
        <v>3071927.25</v>
      </c>
    </row>
    <row r="36" spans="1:5" x14ac:dyDescent="0.35">
      <c r="A36" t="s">
        <v>7</v>
      </c>
      <c r="B36" s="8">
        <v>-0.05</v>
      </c>
      <c r="C36" s="57" t="s">
        <v>140</v>
      </c>
      <c r="D36" s="6">
        <f t="shared" si="8"/>
        <v>-163813.25</v>
      </c>
      <c r="E36" s="3">
        <f t="shared" si="9"/>
        <v>3440078.25</v>
      </c>
    </row>
    <row r="37" spans="1:5" x14ac:dyDescent="0.35">
      <c r="A37" t="s">
        <v>2</v>
      </c>
      <c r="B37" s="8">
        <f>C37*0.92*0.64</f>
        <v>0.11776000000000002</v>
      </c>
      <c r="C37" s="57">
        <v>0.2</v>
      </c>
      <c r="D37" s="6">
        <f t="shared" si="8"/>
        <v>606779.9500800001</v>
      </c>
      <c r="E37" s="3">
        <f t="shared" si="9"/>
        <v>4545903.0499200001</v>
      </c>
    </row>
    <row r="38" spans="1:5" x14ac:dyDescent="0.35">
      <c r="A38" t="s">
        <v>3</v>
      </c>
      <c r="B38" s="8">
        <v>-0.1</v>
      </c>
      <c r="C38" s="57" t="s">
        <v>140</v>
      </c>
      <c r="D38" s="6">
        <f t="shared" si="8"/>
        <v>-441.6</v>
      </c>
      <c r="E38" s="3">
        <f t="shared" si="9"/>
        <v>4857.6000000000004</v>
      </c>
    </row>
    <row r="39" spans="1:5" x14ac:dyDescent="0.35">
      <c r="A39" t="s">
        <v>4</v>
      </c>
      <c r="B39" s="8">
        <v>0.24</v>
      </c>
      <c r="C39" s="57" t="s">
        <v>140</v>
      </c>
      <c r="D39" s="6">
        <f t="shared" si="8"/>
        <v>2007.12</v>
      </c>
      <c r="E39" s="3">
        <f t="shared" si="9"/>
        <v>6355.88</v>
      </c>
    </row>
    <row r="40" spans="1:5" x14ac:dyDescent="0.35">
      <c r="A40" t="s">
        <v>5</v>
      </c>
      <c r="B40" s="8">
        <v>-0.1</v>
      </c>
      <c r="C40" s="57" t="s">
        <v>140</v>
      </c>
      <c r="D40" s="6">
        <f t="shared" si="8"/>
        <v>-21373.7</v>
      </c>
      <c r="E40" s="3">
        <f t="shared" si="9"/>
        <v>235110.7</v>
      </c>
    </row>
    <row r="41" spans="1:5" x14ac:dyDescent="0.35">
      <c r="A41" t="s">
        <v>6</v>
      </c>
      <c r="B41" s="8">
        <v>-0.1</v>
      </c>
      <c r="C41" s="57" t="s">
        <v>140</v>
      </c>
      <c r="D41" s="6">
        <f t="shared" si="8"/>
        <v>-63256.3</v>
      </c>
      <c r="E41" s="3">
        <f t="shared" si="9"/>
        <v>695819.3</v>
      </c>
    </row>
    <row r="43" spans="1:5" x14ac:dyDescent="0.35">
      <c r="A43" s="69" t="s">
        <v>169</v>
      </c>
      <c r="B43" s="70" t="s">
        <v>16</v>
      </c>
      <c r="C43" s="70"/>
      <c r="D43" s="71"/>
      <c r="E43" s="71"/>
    </row>
    <row r="44" spans="1:5" x14ac:dyDescent="0.35">
      <c r="A44" s="72"/>
      <c r="B44" s="71" t="s">
        <v>0</v>
      </c>
      <c r="C44" s="71"/>
      <c r="D44" s="71" t="s">
        <v>1</v>
      </c>
      <c r="E44" s="71" t="s">
        <v>9</v>
      </c>
    </row>
    <row r="45" spans="1:5" x14ac:dyDescent="0.35">
      <c r="A45" s="72" t="s">
        <v>8</v>
      </c>
      <c r="B45" s="73">
        <f>B25</f>
        <v>0.17399999999999999</v>
      </c>
      <c r="C45" s="73"/>
      <c r="D45" s="74">
        <f t="shared" ref="D45:D51" si="10">C4*B45</f>
        <v>509062.23</v>
      </c>
      <c r="E45" s="75">
        <f t="shared" ref="E45:E51" si="11">C4-D45</f>
        <v>2416582.77</v>
      </c>
    </row>
    <row r="46" spans="1:5" x14ac:dyDescent="0.35">
      <c r="A46" s="72" t="s">
        <v>7</v>
      </c>
      <c r="B46" s="73">
        <f>B26</f>
        <v>0.24599999999999997</v>
      </c>
      <c r="C46" s="73"/>
      <c r="D46" s="74">
        <f t="shared" si="10"/>
        <v>805961.19</v>
      </c>
      <c r="E46" s="75">
        <f t="shared" si="11"/>
        <v>2470303.81</v>
      </c>
    </row>
    <row r="47" spans="1:5" x14ac:dyDescent="0.35">
      <c r="A47" s="72" t="s">
        <v>2</v>
      </c>
      <c r="B47" s="73">
        <f>B37</f>
        <v>0.11776000000000002</v>
      </c>
      <c r="C47" s="73"/>
      <c r="D47" s="74">
        <f t="shared" si="10"/>
        <v>606779.9500800001</v>
      </c>
      <c r="E47" s="75">
        <f t="shared" si="11"/>
        <v>4545903.0499200001</v>
      </c>
    </row>
    <row r="48" spans="1:5" x14ac:dyDescent="0.35">
      <c r="A48" s="72" t="s">
        <v>3</v>
      </c>
      <c r="B48" s="73">
        <v>-0.1</v>
      </c>
      <c r="C48" s="73"/>
      <c r="D48" s="74">
        <f t="shared" si="10"/>
        <v>-441.6</v>
      </c>
      <c r="E48" s="75">
        <f t="shared" si="11"/>
        <v>4857.6000000000004</v>
      </c>
    </row>
    <row r="49" spans="1:5" x14ac:dyDescent="0.35">
      <c r="A49" s="72" t="s">
        <v>4</v>
      </c>
      <c r="B49" s="73">
        <v>0.24</v>
      </c>
      <c r="C49" s="73"/>
      <c r="D49" s="74">
        <f t="shared" si="10"/>
        <v>2007.12</v>
      </c>
      <c r="E49" s="75">
        <f t="shared" si="11"/>
        <v>6355.88</v>
      </c>
    </row>
    <row r="50" spans="1:5" x14ac:dyDescent="0.35">
      <c r="A50" s="72" t="s">
        <v>5</v>
      </c>
      <c r="B50" s="73">
        <v>-0.1</v>
      </c>
      <c r="C50" s="73"/>
      <c r="D50" s="74">
        <f t="shared" si="10"/>
        <v>-21373.7</v>
      </c>
      <c r="E50" s="75">
        <f t="shared" si="11"/>
        <v>235110.7</v>
      </c>
    </row>
    <row r="51" spans="1:5" x14ac:dyDescent="0.35">
      <c r="A51" s="72" t="s">
        <v>6</v>
      </c>
      <c r="B51" s="73">
        <v>-0.1</v>
      </c>
      <c r="C51" s="73"/>
      <c r="D51" s="74">
        <f t="shared" si="10"/>
        <v>-63256.3</v>
      </c>
      <c r="E51" s="75">
        <f t="shared" si="11"/>
        <v>695819.3</v>
      </c>
    </row>
    <row r="52" spans="1:5" x14ac:dyDescent="0.35">
      <c r="B52" s="8"/>
      <c r="C52" s="8"/>
      <c r="D52" s="6"/>
      <c r="E52" s="3"/>
    </row>
    <row r="53" spans="1:5" x14ac:dyDescent="0.35">
      <c r="B53" s="8"/>
      <c r="C53" s="8"/>
      <c r="D53" s="6"/>
      <c r="E53" s="3"/>
    </row>
    <row r="54" spans="1:5" x14ac:dyDescent="0.35">
      <c r="B54" s="8"/>
      <c r="C54" s="8"/>
      <c r="D54" s="6"/>
      <c r="E54" s="3"/>
    </row>
    <row r="55" spans="1:5" x14ac:dyDescent="0.35">
      <c r="B55" s="8"/>
      <c r="C55" s="8"/>
      <c r="D55" s="6"/>
      <c r="E55" s="3"/>
    </row>
    <row r="56" spans="1:5" x14ac:dyDescent="0.35">
      <c r="B56" s="8"/>
      <c r="C56" s="8"/>
      <c r="D56" s="6"/>
      <c r="E56" s="3"/>
    </row>
    <row r="57" spans="1:5" x14ac:dyDescent="0.35">
      <c r="B57" s="8"/>
      <c r="C57" s="8"/>
      <c r="D57" s="6"/>
      <c r="E57" s="3"/>
    </row>
    <row r="58" spans="1:5" x14ac:dyDescent="0.35">
      <c r="B58" s="8"/>
      <c r="C58" s="8"/>
      <c r="D58" s="6"/>
      <c r="E58" s="3"/>
    </row>
    <row r="59" spans="1:5" x14ac:dyDescent="0.35">
      <c r="B59" s="8"/>
      <c r="C59" s="8"/>
      <c r="D59" s="6"/>
      <c r="E59" s="3"/>
    </row>
    <row r="60" spans="1:5" x14ac:dyDescent="0.35">
      <c r="B60" s="8"/>
      <c r="C60" s="8"/>
      <c r="D60" s="6"/>
      <c r="E60" s="3"/>
    </row>
    <row r="61" spans="1:5" x14ac:dyDescent="0.35">
      <c r="B61" s="8"/>
      <c r="C61" s="8"/>
      <c r="D61" s="6"/>
      <c r="E61" s="3"/>
    </row>
    <row r="62" spans="1:5" x14ac:dyDescent="0.35">
      <c r="B62" s="8"/>
      <c r="C62" s="8"/>
      <c r="D62" s="6"/>
      <c r="E62" s="3"/>
    </row>
    <row r="63" spans="1:5" x14ac:dyDescent="0.35">
      <c r="B63" s="8"/>
      <c r="C63" s="8"/>
      <c r="D63" s="6"/>
      <c r="E63" s="3"/>
    </row>
    <row r="65" spans="2:3" x14ac:dyDescent="0.35">
      <c r="B65" s="12"/>
      <c r="C65" s="12"/>
    </row>
    <row r="66" spans="2:3" x14ac:dyDescent="0.35">
      <c r="B66" s="12"/>
      <c r="C66" s="12"/>
    </row>
    <row r="67" spans="2:3" x14ac:dyDescent="0.35">
      <c r="B67" s="12"/>
      <c r="C67" s="12"/>
    </row>
    <row r="68" spans="2:3" x14ac:dyDescent="0.35">
      <c r="B68" s="12">
        <v>10</v>
      </c>
      <c r="C68" s="12"/>
    </row>
    <row r="69" spans="2:3" x14ac:dyDescent="0.35">
      <c r="B69" s="12"/>
      <c r="C69" s="12"/>
    </row>
    <row r="70" spans="2:3" x14ac:dyDescent="0.35">
      <c r="B70" s="12"/>
      <c r="C70" s="12"/>
    </row>
    <row r="71" spans="2:3" x14ac:dyDescent="0.35">
      <c r="B71" s="12">
        <v>10</v>
      </c>
      <c r="C71" s="12"/>
    </row>
    <row r="1048576" spans="3:3" x14ac:dyDescent="0.35">
      <c r="C1048576" s="58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orientation="portrait" horizontalDpi="4294967295" verticalDpi="4294967295" r:id="rId1"/>
  <colBreaks count="1" manualBreakCount="1">
    <brk id="5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0"/>
  <sheetViews>
    <sheetView workbookViewId="0"/>
  </sheetViews>
  <sheetFormatPr defaultColWidth="11.453125" defaultRowHeight="14.5" x14ac:dyDescent="0.35"/>
  <cols>
    <col min="1" max="1" width="22.26953125" bestFit="1" customWidth="1"/>
    <col min="2" max="2" width="17" bestFit="1" customWidth="1"/>
    <col min="3" max="3" width="17" customWidth="1"/>
    <col min="4" max="7" width="14.26953125" customWidth="1"/>
  </cols>
  <sheetData>
    <row r="1" spans="1:8" x14ac:dyDescent="0.35">
      <c r="A1" s="68" t="s">
        <v>158</v>
      </c>
    </row>
    <row r="2" spans="1:8" x14ac:dyDescent="0.35">
      <c r="G2" s="69" t="s">
        <v>169</v>
      </c>
    </row>
    <row r="3" spans="1:8" ht="58" x14ac:dyDescent="0.35">
      <c r="B3" s="54" t="s">
        <v>141</v>
      </c>
      <c r="C3" s="54" t="s">
        <v>142</v>
      </c>
      <c r="D3" s="16" t="s">
        <v>21</v>
      </c>
      <c r="E3" s="16" t="s">
        <v>60</v>
      </c>
      <c r="F3" s="16" t="s">
        <v>61</v>
      </c>
      <c r="G3" s="88" t="s">
        <v>24</v>
      </c>
    </row>
    <row r="4" spans="1:8" x14ac:dyDescent="0.35">
      <c r="A4" t="s">
        <v>8</v>
      </c>
      <c r="B4" s="59">
        <v>3632263.2529285001</v>
      </c>
      <c r="C4" s="1">
        <v>2925645</v>
      </c>
      <c r="D4" s="1">
        <f t="shared" ref="D4:D10" si="0">D15</f>
        <v>3547040.8954709149</v>
      </c>
      <c r="E4" s="1">
        <f>E25</f>
        <v>2195989.1370000001</v>
      </c>
      <c r="F4" s="1">
        <f>E35</f>
        <v>3335235.3</v>
      </c>
      <c r="G4" s="89">
        <f>E45</f>
        <v>2195989.1370000001</v>
      </c>
    </row>
    <row r="5" spans="1:8" x14ac:dyDescent="0.35">
      <c r="A5" t="s">
        <v>7</v>
      </c>
      <c r="B5" s="59">
        <v>4428781.2476285491</v>
      </c>
      <c r="C5" s="1">
        <v>3276265</v>
      </c>
      <c r="D5" s="1">
        <f t="shared" si="0"/>
        <v>3960013.7158853598</v>
      </c>
      <c r="E5" s="1">
        <f t="shared" ref="E5:E10" si="1">E26</f>
        <v>2121053.9610000001</v>
      </c>
      <c r="F5" s="1">
        <f t="shared" ref="F5:F10" si="2">E36</f>
        <v>3734942.1</v>
      </c>
      <c r="G5" s="89">
        <f t="shared" ref="G5:G10" si="3">E46</f>
        <v>2121053.9610000001</v>
      </c>
    </row>
    <row r="6" spans="1:8" x14ac:dyDescent="0.35">
      <c r="A6" t="s">
        <v>2</v>
      </c>
      <c r="B6" s="60">
        <v>4798776.2352190884</v>
      </c>
      <c r="C6" s="1">
        <v>5152683</v>
      </c>
      <c r="D6" s="1">
        <f t="shared" si="0"/>
        <v>4740468.3600000003</v>
      </c>
      <c r="E6" s="1">
        <f t="shared" si="1"/>
        <v>4740468.3600000003</v>
      </c>
      <c r="F6" s="1">
        <f t="shared" si="2"/>
        <v>3908784.1023360002</v>
      </c>
      <c r="G6" s="89">
        <f t="shared" si="3"/>
        <v>3908784.1023360002</v>
      </c>
    </row>
    <row r="7" spans="1:8" x14ac:dyDescent="0.35">
      <c r="A7" t="s">
        <v>12</v>
      </c>
      <c r="B7" s="59">
        <v>5797.53</v>
      </c>
      <c r="C7" s="1">
        <v>4416</v>
      </c>
      <c r="D7" s="1">
        <f t="shared" si="0"/>
        <v>5608.32</v>
      </c>
      <c r="E7" s="1">
        <f t="shared" si="1"/>
        <v>5608.32</v>
      </c>
      <c r="F7" s="1">
        <f t="shared" si="2"/>
        <v>5608.32</v>
      </c>
      <c r="G7" s="89">
        <f t="shared" si="3"/>
        <v>5608.32</v>
      </c>
    </row>
    <row r="8" spans="1:8" x14ac:dyDescent="0.35">
      <c r="A8" t="s">
        <v>4</v>
      </c>
      <c r="B8" s="59">
        <v>7767.6945601230991</v>
      </c>
      <c r="C8" s="61">
        <v>8363</v>
      </c>
      <c r="D8" s="1">
        <f t="shared" si="0"/>
        <v>6355.88</v>
      </c>
      <c r="E8" s="1">
        <f t="shared" si="1"/>
        <v>6355.88</v>
      </c>
      <c r="F8" s="1">
        <f t="shared" si="2"/>
        <v>6355.88</v>
      </c>
      <c r="G8" s="89">
        <f t="shared" si="3"/>
        <v>6355.88</v>
      </c>
    </row>
    <row r="9" spans="1:8" x14ac:dyDescent="0.35">
      <c r="A9" t="s">
        <v>5</v>
      </c>
      <c r="B9" s="59">
        <v>345460</v>
      </c>
      <c r="C9" s="1">
        <v>213737</v>
      </c>
      <c r="D9" s="1">
        <f t="shared" si="0"/>
        <v>273583.35999999999</v>
      </c>
      <c r="E9" s="1">
        <f t="shared" si="1"/>
        <v>273583.35999999999</v>
      </c>
      <c r="F9" s="1">
        <f t="shared" si="2"/>
        <v>273583.35999999999</v>
      </c>
      <c r="G9" s="89">
        <f t="shared" si="3"/>
        <v>273583.35999999999</v>
      </c>
    </row>
    <row r="10" spans="1:8" x14ac:dyDescent="0.35">
      <c r="A10" t="s">
        <v>6</v>
      </c>
      <c r="B10" s="59">
        <v>415652.67130882398</v>
      </c>
      <c r="C10" s="1">
        <v>632563</v>
      </c>
      <c r="D10" s="1">
        <f t="shared" si="0"/>
        <v>803355.01</v>
      </c>
      <c r="E10" s="1">
        <f t="shared" si="1"/>
        <v>803355.01</v>
      </c>
      <c r="F10" s="1">
        <f t="shared" si="2"/>
        <v>803355.01</v>
      </c>
      <c r="G10" s="89">
        <f t="shared" si="3"/>
        <v>803355.01</v>
      </c>
    </row>
    <row r="11" spans="1:8" x14ac:dyDescent="0.35">
      <c r="A11" t="s">
        <v>19</v>
      </c>
      <c r="B11" s="59">
        <f t="shared" ref="B11:G11" si="4">SUM(B4:B10)</f>
        <v>13634498.631645085</v>
      </c>
      <c r="C11" s="1">
        <f t="shared" si="4"/>
        <v>12213672</v>
      </c>
      <c r="D11" s="1">
        <f t="shared" si="4"/>
        <v>13336425.541356277</v>
      </c>
      <c r="E11" s="1">
        <f t="shared" si="4"/>
        <v>10146414.028000001</v>
      </c>
      <c r="F11" s="1">
        <f t="shared" si="4"/>
        <v>12067864.072336001</v>
      </c>
      <c r="G11" s="89">
        <f t="shared" si="4"/>
        <v>9314729.7703360002</v>
      </c>
    </row>
    <row r="12" spans="1:8" x14ac:dyDescent="0.35">
      <c r="A12" t="s">
        <v>20</v>
      </c>
      <c r="B12" s="1"/>
      <c r="C12" s="1"/>
      <c r="D12" s="55">
        <f>+D11/$B$11</f>
        <v>0.97813831675504415</v>
      </c>
      <c r="E12" s="55">
        <f t="shared" ref="E12:G12" si="5">+E11/$B$11</f>
        <v>0.74417214025388578</v>
      </c>
      <c r="F12" s="55">
        <f t="shared" si="5"/>
        <v>0.88509775081329412</v>
      </c>
      <c r="G12" s="90">
        <f t="shared" si="5"/>
        <v>0.68317361877296412</v>
      </c>
    </row>
    <row r="13" spans="1:8" x14ac:dyDescent="0.35">
      <c r="B13" s="9" t="s">
        <v>21</v>
      </c>
      <c r="C13" s="9"/>
    </row>
    <row r="14" spans="1:8" x14ac:dyDescent="0.35">
      <c r="B14" t="s">
        <v>0</v>
      </c>
      <c r="C14" t="s">
        <v>1</v>
      </c>
      <c r="D14" t="s">
        <v>9</v>
      </c>
    </row>
    <row r="15" spans="1:8" x14ac:dyDescent="0.35">
      <c r="A15" t="s">
        <v>8</v>
      </c>
      <c r="B15" s="11">
        <f>C15/C4</f>
        <v>-0.21239620510038468</v>
      </c>
      <c r="C15" s="4">
        <f>C4-D15</f>
        <v>-621395.8954709149</v>
      </c>
      <c r="D15" s="1">
        <v>3547040.8954709149</v>
      </c>
      <c r="F15" s="2"/>
      <c r="G15" s="2"/>
      <c r="H15" s="2"/>
    </row>
    <row r="16" spans="1:8" x14ac:dyDescent="0.35">
      <c r="A16" t="s">
        <v>7</v>
      </c>
      <c r="B16" s="11">
        <f>C16/C5</f>
        <v>-0.20869762241007972</v>
      </c>
      <c r="C16" s="4">
        <f>C5-D16</f>
        <v>-683748.71588535979</v>
      </c>
      <c r="D16" s="1">
        <v>3960013.7158853598</v>
      </c>
    </row>
    <row r="17" spans="1:5" x14ac:dyDescent="0.35">
      <c r="A17" t="s">
        <v>2</v>
      </c>
      <c r="B17" s="11">
        <v>0.08</v>
      </c>
      <c r="C17" s="4">
        <f>C6*B17</f>
        <v>412214.64</v>
      </c>
      <c r="D17" s="1">
        <f>C6-C17</f>
        <v>4740468.3600000003</v>
      </c>
    </row>
    <row r="18" spans="1:5" x14ac:dyDescent="0.35">
      <c r="A18" t="s">
        <v>3</v>
      </c>
      <c r="B18" s="11">
        <v>-0.27</v>
      </c>
      <c r="C18" s="4">
        <f>C7*B18</f>
        <v>-1192.3200000000002</v>
      </c>
      <c r="D18" s="1">
        <f>C7-C18</f>
        <v>5608.32</v>
      </c>
    </row>
    <row r="19" spans="1:5" x14ac:dyDescent="0.35">
      <c r="A19" t="s">
        <v>4</v>
      </c>
      <c r="B19" s="11">
        <v>0.24</v>
      </c>
      <c r="C19" s="4">
        <f>C8*B19</f>
        <v>2007.12</v>
      </c>
      <c r="D19" s="1">
        <f>C8-C19</f>
        <v>6355.88</v>
      </c>
    </row>
    <row r="20" spans="1:5" x14ac:dyDescent="0.35">
      <c r="A20" t="s">
        <v>5</v>
      </c>
      <c r="B20" s="11">
        <v>-0.28000000000000003</v>
      </c>
      <c r="C20" s="4">
        <f>C9*B20</f>
        <v>-59846.360000000008</v>
      </c>
      <c r="D20" s="1">
        <f>C9-C20</f>
        <v>273583.35999999999</v>
      </c>
    </row>
    <row r="21" spans="1:5" x14ac:dyDescent="0.35">
      <c r="A21" t="s">
        <v>6</v>
      </c>
      <c r="B21" s="11">
        <v>-0.27</v>
      </c>
      <c r="C21" s="4">
        <f>C10*B21</f>
        <v>-170792.01</v>
      </c>
      <c r="D21" s="1">
        <f>C10-C21</f>
        <v>803355.01</v>
      </c>
    </row>
    <row r="23" spans="1:5" x14ac:dyDescent="0.35">
      <c r="B23" s="9" t="s">
        <v>25</v>
      </c>
      <c r="C23" s="9"/>
    </row>
    <row r="24" spans="1:5" ht="58" x14ac:dyDescent="0.35">
      <c r="B24" t="s">
        <v>0</v>
      </c>
      <c r="C24" s="54" t="s">
        <v>146</v>
      </c>
      <c r="D24" t="s">
        <v>1</v>
      </c>
      <c r="E24" t="s">
        <v>9</v>
      </c>
    </row>
    <row r="25" spans="1:5" x14ac:dyDescent="0.35">
      <c r="A25" t="s">
        <v>8</v>
      </c>
      <c r="B25" s="7">
        <f>C25*0.58</f>
        <v>0.24939999999999998</v>
      </c>
      <c r="C25" s="55">
        <v>0.43</v>
      </c>
      <c r="D25" s="4">
        <f t="shared" ref="D25:D31" si="6">C4*B25</f>
        <v>729655.8629999999</v>
      </c>
      <c r="E25" s="1">
        <f t="shared" ref="E25:E31" si="7">C4-D25</f>
        <v>2195989.1370000001</v>
      </c>
    </row>
    <row r="26" spans="1:5" x14ac:dyDescent="0.35">
      <c r="A26" t="s">
        <v>7</v>
      </c>
      <c r="B26" s="7">
        <f>C26*0.82</f>
        <v>0.35259999999999997</v>
      </c>
      <c r="C26" s="55">
        <v>0.43</v>
      </c>
      <c r="D26" s="4">
        <f t="shared" si="6"/>
        <v>1155211.0389999999</v>
      </c>
      <c r="E26" s="1">
        <f t="shared" si="7"/>
        <v>2121053.9610000001</v>
      </c>
    </row>
    <row r="27" spans="1:5" x14ac:dyDescent="0.35">
      <c r="A27" t="s">
        <v>2</v>
      </c>
      <c r="B27" s="7">
        <v>0.08</v>
      </c>
      <c r="C27" s="57" t="s">
        <v>140</v>
      </c>
      <c r="D27" s="4">
        <f t="shared" si="6"/>
        <v>412214.64</v>
      </c>
      <c r="E27" s="1">
        <f t="shared" si="7"/>
        <v>4740468.3600000003</v>
      </c>
    </row>
    <row r="28" spans="1:5" x14ac:dyDescent="0.35">
      <c r="A28" t="s">
        <v>3</v>
      </c>
      <c r="B28" s="11">
        <v>-0.27</v>
      </c>
      <c r="C28" s="57" t="s">
        <v>140</v>
      </c>
      <c r="D28" s="4">
        <f t="shared" si="6"/>
        <v>-1192.3200000000002</v>
      </c>
      <c r="E28" s="1">
        <f t="shared" si="7"/>
        <v>5608.32</v>
      </c>
    </row>
    <row r="29" spans="1:5" x14ac:dyDescent="0.35">
      <c r="A29" t="s">
        <v>4</v>
      </c>
      <c r="B29" s="11">
        <v>0.24</v>
      </c>
      <c r="C29" s="57" t="s">
        <v>140</v>
      </c>
      <c r="D29" s="4">
        <f t="shared" si="6"/>
        <v>2007.12</v>
      </c>
      <c r="E29" s="1">
        <f t="shared" si="7"/>
        <v>6355.88</v>
      </c>
    </row>
    <row r="30" spans="1:5" x14ac:dyDescent="0.35">
      <c r="A30" t="s">
        <v>5</v>
      </c>
      <c r="B30" s="11">
        <v>-0.28000000000000003</v>
      </c>
      <c r="C30" s="57" t="s">
        <v>140</v>
      </c>
      <c r="D30" s="4">
        <f t="shared" si="6"/>
        <v>-59846.360000000008</v>
      </c>
      <c r="E30" s="1">
        <f t="shared" si="7"/>
        <v>273583.35999999999</v>
      </c>
    </row>
    <row r="31" spans="1:5" x14ac:dyDescent="0.35">
      <c r="A31" t="s">
        <v>6</v>
      </c>
      <c r="B31" s="11">
        <v>-0.27</v>
      </c>
      <c r="C31" s="57" t="s">
        <v>140</v>
      </c>
      <c r="D31" s="4">
        <f t="shared" si="6"/>
        <v>-170792.01</v>
      </c>
      <c r="E31" s="1">
        <f t="shared" si="7"/>
        <v>803355.01</v>
      </c>
    </row>
    <row r="33" spans="1:5" x14ac:dyDescent="0.35">
      <c r="B33" s="10" t="s">
        <v>23</v>
      </c>
      <c r="C33" s="10"/>
      <c r="D33" s="5"/>
      <c r="E33" s="5"/>
    </row>
    <row r="34" spans="1:5" ht="58" x14ac:dyDescent="0.35">
      <c r="B34" s="5" t="s">
        <v>0</v>
      </c>
      <c r="C34" s="54" t="s">
        <v>146</v>
      </c>
      <c r="D34" s="5" t="s">
        <v>1</v>
      </c>
      <c r="E34" s="5" t="s">
        <v>9</v>
      </c>
    </row>
    <row r="35" spans="1:5" x14ac:dyDescent="0.35">
      <c r="A35" t="s">
        <v>8</v>
      </c>
      <c r="B35" s="11">
        <v>-0.14000000000000001</v>
      </c>
      <c r="C35" s="57" t="s">
        <v>140</v>
      </c>
      <c r="D35" s="6">
        <f t="shared" ref="D35:D41" si="8">C4*B35</f>
        <v>-409590.30000000005</v>
      </c>
      <c r="E35" s="3">
        <f t="shared" ref="E35:E41" si="9">C4-D35</f>
        <v>3335235.3</v>
      </c>
    </row>
    <row r="36" spans="1:5" x14ac:dyDescent="0.35">
      <c r="A36" t="s">
        <v>7</v>
      </c>
      <c r="B36" s="11">
        <v>-0.14000000000000001</v>
      </c>
      <c r="C36" s="57" t="s">
        <v>140</v>
      </c>
      <c r="D36" s="6">
        <f t="shared" si="8"/>
        <v>-458677.10000000003</v>
      </c>
      <c r="E36" s="3">
        <f t="shared" si="9"/>
        <v>3734942.1</v>
      </c>
    </row>
    <row r="37" spans="1:5" x14ac:dyDescent="0.35">
      <c r="A37" t="s">
        <v>2</v>
      </c>
      <c r="B37" s="8">
        <f>C37*0.92*0.64</f>
        <v>0.24140799999999998</v>
      </c>
      <c r="C37" s="57">
        <v>0.41</v>
      </c>
      <c r="D37" s="6">
        <f t="shared" si="8"/>
        <v>1243898.8976639998</v>
      </c>
      <c r="E37" s="3">
        <f t="shared" si="9"/>
        <v>3908784.1023360002</v>
      </c>
    </row>
    <row r="38" spans="1:5" x14ac:dyDescent="0.35">
      <c r="A38" t="s">
        <v>3</v>
      </c>
      <c r="B38" s="11">
        <v>-0.27</v>
      </c>
      <c r="C38" s="57" t="s">
        <v>140</v>
      </c>
      <c r="D38" s="6">
        <f t="shared" si="8"/>
        <v>-1192.3200000000002</v>
      </c>
      <c r="E38" s="3">
        <f t="shared" si="9"/>
        <v>5608.32</v>
      </c>
    </row>
    <row r="39" spans="1:5" x14ac:dyDescent="0.35">
      <c r="A39" t="s">
        <v>4</v>
      </c>
      <c r="B39" s="11">
        <v>0.24</v>
      </c>
      <c r="C39" s="57" t="s">
        <v>140</v>
      </c>
      <c r="D39" s="6">
        <f t="shared" si="8"/>
        <v>2007.12</v>
      </c>
      <c r="E39" s="3">
        <f t="shared" si="9"/>
        <v>6355.88</v>
      </c>
    </row>
    <row r="40" spans="1:5" x14ac:dyDescent="0.35">
      <c r="A40" t="s">
        <v>5</v>
      </c>
      <c r="B40" s="11">
        <v>-0.28000000000000003</v>
      </c>
      <c r="C40" s="57" t="s">
        <v>140</v>
      </c>
      <c r="D40" s="6">
        <f t="shared" si="8"/>
        <v>-59846.360000000008</v>
      </c>
      <c r="E40" s="3">
        <f t="shared" si="9"/>
        <v>273583.35999999999</v>
      </c>
    </row>
    <row r="41" spans="1:5" x14ac:dyDescent="0.35">
      <c r="A41" t="s">
        <v>6</v>
      </c>
      <c r="B41" s="11">
        <v>-0.27</v>
      </c>
      <c r="C41" s="57" t="s">
        <v>140</v>
      </c>
      <c r="D41" s="6">
        <f t="shared" si="8"/>
        <v>-170792.01</v>
      </c>
      <c r="E41" s="3">
        <f t="shared" si="9"/>
        <v>803355.01</v>
      </c>
    </row>
    <row r="43" spans="1:5" x14ac:dyDescent="0.35">
      <c r="A43" s="69" t="s">
        <v>169</v>
      </c>
      <c r="B43" s="70" t="s">
        <v>26</v>
      </c>
      <c r="C43" s="70"/>
      <c r="D43" s="71"/>
      <c r="E43" s="71"/>
    </row>
    <row r="44" spans="1:5" x14ac:dyDescent="0.35">
      <c r="A44" s="72"/>
      <c r="B44" s="71" t="s">
        <v>0</v>
      </c>
      <c r="C44" s="71"/>
      <c r="D44" s="71" t="s">
        <v>1</v>
      </c>
      <c r="E44" s="71" t="s">
        <v>9</v>
      </c>
    </row>
    <row r="45" spans="1:5" x14ac:dyDescent="0.35">
      <c r="A45" s="72" t="s">
        <v>8</v>
      </c>
      <c r="B45" s="73">
        <f>B25</f>
        <v>0.24939999999999998</v>
      </c>
      <c r="C45" s="73"/>
      <c r="D45" s="74">
        <f t="shared" ref="D45:D51" si="10">C4*B45</f>
        <v>729655.8629999999</v>
      </c>
      <c r="E45" s="75">
        <f t="shared" ref="E45:E51" si="11">C4-D45</f>
        <v>2195989.1370000001</v>
      </c>
    </row>
    <row r="46" spans="1:5" x14ac:dyDescent="0.35">
      <c r="A46" s="72" t="s">
        <v>7</v>
      </c>
      <c r="B46" s="73">
        <f>B26</f>
        <v>0.35259999999999997</v>
      </c>
      <c r="C46" s="73"/>
      <c r="D46" s="74">
        <f t="shared" si="10"/>
        <v>1155211.0389999999</v>
      </c>
      <c r="E46" s="75">
        <f t="shared" si="11"/>
        <v>2121053.9610000001</v>
      </c>
    </row>
    <row r="47" spans="1:5" x14ac:dyDescent="0.35">
      <c r="A47" s="72" t="s">
        <v>2</v>
      </c>
      <c r="B47" s="73">
        <f>B37</f>
        <v>0.24140799999999998</v>
      </c>
      <c r="C47" s="73"/>
      <c r="D47" s="74">
        <f t="shared" si="10"/>
        <v>1243898.8976639998</v>
      </c>
      <c r="E47" s="75">
        <f t="shared" si="11"/>
        <v>3908784.1023360002</v>
      </c>
    </row>
    <row r="48" spans="1:5" x14ac:dyDescent="0.35">
      <c r="A48" s="72" t="s">
        <v>3</v>
      </c>
      <c r="B48" s="76">
        <v>-0.27</v>
      </c>
      <c r="C48" s="73"/>
      <c r="D48" s="74">
        <f t="shared" si="10"/>
        <v>-1192.3200000000002</v>
      </c>
      <c r="E48" s="75">
        <f t="shared" si="11"/>
        <v>5608.32</v>
      </c>
    </row>
    <row r="49" spans="1:5" x14ac:dyDescent="0.35">
      <c r="A49" s="72" t="s">
        <v>4</v>
      </c>
      <c r="B49" s="76">
        <v>0.24</v>
      </c>
      <c r="C49" s="73"/>
      <c r="D49" s="74">
        <f t="shared" si="10"/>
        <v>2007.12</v>
      </c>
      <c r="E49" s="75">
        <f t="shared" si="11"/>
        <v>6355.88</v>
      </c>
    </row>
    <row r="50" spans="1:5" x14ac:dyDescent="0.35">
      <c r="A50" s="72" t="s">
        <v>5</v>
      </c>
      <c r="B50" s="76">
        <v>-0.28000000000000003</v>
      </c>
      <c r="C50" s="73"/>
      <c r="D50" s="74">
        <f t="shared" si="10"/>
        <v>-59846.360000000008</v>
      </c>
      <c r="E50" s="75">
        <f t="shared" si="11"/>
        <v>273583.35999999999</v>
      </c>
    </row>
    <row r="51" spans="1:5" x14ac:dyDescent="0.35">
      <c r="A51" s="72" t="s">
        <v>6</v>
      </c>
      <c r="B51" s="76">
        <v>-0.27</v>
      </c>
      <c r="C51" s="73"/>
      <c r="D51" s="74">
        <f t="shared" si="10"/>
        <v>-170792.01</v>
      </c>
      <c r="E51" s="75">
        <f t="shared" si="11"/>
        <v>803355.01</v>
      </c>
    </row>
    <row r="52" spans="1:5" x14ac:dyDescent="0.35">
      <c r="B52" s="8"/>
      <c r="C52" s="8"/>
      <c r="D52" s="6"/>
      <c r="E52" s="3"/>
    </row>
    <row r="54" spans="1:5" x14ac:dyDescent="0.35">
      <c r="B54" s="12"/>
      <c r="C54" s="12"/>
    </row>
    <row r="55" spans="1:5" x14ac:dyDescent="0.35">
      <c r="B55" s="12"/>
      <c r="C55" s="12"/>
    </row>
    <row r="56" spans="1:5" x14ac:dyDescent="0.35">
      <c r="B56" s="12"/>
      <c r="C56" s="12"/>
    </row>
    <row r="57" spans="1:5" x14ac:dyDescent="0.35">
      <c r="B57" s="12"/>
      <c r="C57" s="12"/>
    </row>
    <row r="58" spans="1:5" x14ac:dyDescent="0.35">
      <c r="B58" s="12"/>
      <c r="C58" s="12"/>
    </row>
    <row r="59" spans="1:5" x14ac:dyDescent="0.35">
      <c r="B59" s="12"/>
      <c r="C59" s="12"/>
    </row>
    <row r="60" spans="1:5" x14ac:dyDescent="0.35">
      <c r="B60" s="12"/>
      <c r="C60" s="12"/>
    </row>
  </sheetData>
  <pageMargins left="0.70000000000000007" right="0.70000000000000007" top="0.75000000000000011" bottom="0.75000000000000011" header="0.30000000000000004" footer="0.30000000000000004"/>
  <pageSetup paperSize="9" orientation="portrait" horizontalDpi="0" verticalDpi="0"/>
  <colBreaks count="1" manualBreakCount="1">
    <brk id="5" max="1048575" man="1"/>
  </colBreaks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1"/>
  <sheetViews>
    <sheetView workbookViewId="0"/>
  </sheetViews>
  <sheetFormatPr defaultColWidth="11.453125" defaultRowHeight="14.5" x14ac:dyDescent="0.35"/>
  <cols>
    <col min="1" max="1" width="22.26953125" bestFit="1" customWidth="1"/>
    <col min="2" max="2" width="17" bestFit="1" customWidth="1"/>
    <col min="3" max="3" width="17" customWidth="1"/>
    <col min="4" max="7" width="14.26953125" customWidth="1"/>
  </cols>
  <sheetData>
    <row r="1" spans="1:8" x14ac:dyDescent="0.35">
      <c r="A1" s="68" t="s">
        <v>159</v>
      </c>
    </row>
    <row r="2" spans="1:8" x14ac:dyDescent="0.35">
      <c r="G2" s="69" t="s">
        <v>170</v>
      </c>
    </row>
    <row r="3" spans="1:8" ht="58" x14ac:dyDescent="0.35">
      <c r="B3" s="54" t="s">
        <v>141</v>
      </c>
      <c r="C3" s="54" t="s">
        <v>142</v>
      </c>
      <c r="D3" s="16" t="s">
        <v>13</v>
      </c>
      <c r="E3" s="16" t="s">
        <v>58</v>
      </c>
      <c r="F3" s="16" t="s">
        <v>59</v>
      </c>
      <c r="G3" s="88" t="s">
        <v>18</v>
      </c>
    </row>
    <row r="4" spans="1:8" x14ac:dyDescent="0.35">
      <c r="A4" t="s">
        <v>8</v>
      </c>
      <c r="B4" s="59">
        <v>3632263.2529285001</v>
      </c>
      <c r="C4" s="1">
        <v>2925645</v>
      </c>
      <c r="D4" s="1">
        <f t="shared" ref="D4:D10" si="0">D15</f>
        <v>3182869.4755261298</v>
      </c>
      <c r="E4" s="1">
        <f>E25</f>
        <v>2229926.6189999999</v>
      </c>
      <c r="F4" s="1">
        <f>E35</f>
        <v>3071927.25</v>
      </c>
      <c r="G4" s="89">
        <f>E45</f>
        <v>2229926.6189999999</v>
      </c>
    </row>
    <row r="5" spans="1:8" x14ac:dyDescent="0.35">
      <c r="A5" t="s">
        <v>7</v>
      </c>
      <c r="B5" s="59">
        <v>4428781.2476285491</v>
      </c>
      <c r="C5" s="1">
        <v>3276265</v>
      </c>
      <c r="D5" s="1">
        <f t="shared" si="0"/>
        <v>3615946.0195554602</v>
      </c>
      <c r="E5" s="1">
        <f t="shared" ref="E5:E10" si="1">E26</f>
        <v>2174784.7070000004</v>
      </c>
      <c r="F5" s="1">
        <f t="shared" ref="F5:F10" si="2">E36</f>
        <v>3440078.25</v>
      </c>
      <c r="G5" s="89">
        <f t="shared" ref="G5:G10" si="3">E46</f>
        <v>2174784.7070000004</v>
      </c>
    </row>
    <row r="6" spans="1:8" x14ac:dyDescent="0.35">
      <c r="A6" t="s">
        <v>2</v>
      </c>
      <c r="B6" s="60">
        <v>4798776.2352190884</v>
      </c>
      <c r="C6" s="1">
        <v>5152683</v>
      </c>
      <c r="D6" s="1">
        <f t="shared" si="0"/>
        <v>4740468.3600000003</v>
      </c>
      <c r="E6" s="1">
        <f t="shared" si="1"/>
        <v>4740468.3600000003</v>
      </c>
      <c r="F6" s="1">
        <f t="shared" si="2"/>
        <v>4242513.0748800002</v>
      </c>
      <c r="G6" s="89">
        <f t="shared" si="3"/>
        <v>4242513.0748800002</v>
      </c>
    </row>
    <row r="7" spans="1:8" x14ac:dyDescent="0.35">
      <c r="A7" t="s">
        <v>12</v>
      </c>
      <c r="B7" s="59">
        <v>5797.53</v>
      </c>
      <c r="C7" s="1">
        <v>4416</v>
      </c>
      <c r="D7" s="1">
        <f t="shared" si="0"/>
        <v>4857.6000000000004</v>
      </c>
      <c r="E7" s="1">
        <f t="shared" si="1"/>
        <v>4857.6000000000004</v>
      </c>
      <c r="F7" s="1">
        <f t="shared" si="2"/>
        <v>4857.6000000000004</v>
      </c>
      <c r="G7" s="89">
        <f t="shared" si="3"/>
        <v>4857.6000000000004</v>
      </c>
    </row>
    <row r="8" spans="1:8" x14ac:dyDescent="0.35">
      <c r="A8" t="s">
        <v>4</v>
      </c>
      <c r="B8" s="59">
        <v>7767.6945601230991</v>
      </c>
      <c r="C8" s="61">
        <v>8363</v>
      </c>
      <c r="D8" s="1">
        <f t="shared" si="0"/>
        <v>6355.88</v>
      </c>
      <c r="E8" s="1">
        <f t="shared" si="1"/>
        <v>6355.88</v>
      </c>
      <c r="F8" s="1">
        <f t="shared" si="2"/>
        <v>6355.88</v>
      </c>
      <c r="G8" s="89">
        <f t="shared" si="3"/>
        <v>6355.88</v>
      </c>
    </row>
    <row r="9" spans="1:8" x14ac:dyDescent="0.35">
      <c r="A9" t="s">
        <v>5</v>
      </c>
      <c r="B9" s="59">
        <v>345460</v>
      </c>
      <c r="C9" s="1">
        <v>213737</v>
      </c>
      <c r="D9" s="1">
        <f t="shared" si="0"/>
        <v>235110.7</v>
      </c>
      <c r="E9" s="1">
        <f t="shared" si="1"/>
        <v>235110.7</v>
      </c>
      <c r="F9" s="1">
        <f t="shared" si="2"/>
        <v>235110.7</v>
      </c>
      <c r="G9" s="89">
        <f t="shared" si="3"/>
        <v>235110.7</v>
      </c>
    </row>
    <row r="10" spans="1:8" x14ac:dyDescent="0.35">
      <c r="A10" t="s">
        <v>6</v>
      </c>
      <c r="B10" s="59">
        <v>415652.67130882398</v>
      </c>
      <c r="C10" s="1">
        <v>632563</v>
      </c>
      <c r="D10" s="1">
        <f t="shared" si="0"/>
        <v>695819.3</v>
      </c>
      <c r="E10" s="1">
        <f t="shared" si="1"/>
        <v>695819.3</v>
      </c>
      <c r="F10" s="1">
        <f t="shared" si="2"/>
        <v>695819.3</v>
      </c>
      <c r="G10" s="89">
        <f t="shared" si="3"/>
        <v>695819.3</v>
      </c>
    </row>
    <row r="11" spans="1:8" x14ac:dyDescent="0.35">
      <c r="A11" t="s">
        <v>19</v>
      </c>
      <c r="B11" s="59">
        <f t="shared" ref="B11:G11" si="4">SUM(B4:B10)</f>
        <v>13634498.631645085</v>
      </c>
      <c r="C11" s="1">
        <f t="shared" si="4"/>
        <v>12213672</v>
      </c>
      <c r="D11" s="1">
        <f t="shared" si="4"/>
        <v>12481427.335081592</v>
      </c>
      <c r="E11" s="1">
        <f t="shared" si="4"/>
        <v>10087323.166000001</v>
      </c>
      <c r="F11" s="1">
        <f t="shared" si="4"/>
        <v>11696662.054880001</v>
      </c>
      <c r="G11" s="89">
        <f t="shared" si="4"/>
        <v>9589367.8808800019</v>
      </c>
    </row>
    <row r="12" spans="1:8" x14ac:dyDescent="0.35">
      <c r="A12" t="s">
        <v>20</v>
      </c>
      <c r="D12" s="55">
        <f>+D11/$B$11</f>
        <v>0.91542987184822011</v>
      </c>
      <c r="E12" s="55">
        <f t="shared" ref="E12:G12" si="5">+E11/$B$11</f>
        <v>0.73983821763623614</v>
      </c>
      <c r="F12" s="55">
        <f t="shared" si="5"/>
        <v>0.85787254602325824</v>
      </c>
      <c r="G12" s="90">
        <f t="shared" si="5"/>
        <v>0.70331650176145766</v>
      </c>
    </row>
    <row r="13" spans="1:8" x14ac:dyDescent="0.35">
      <c r="B13" s="9" t="s">
        <v>13</v>
      </c>
      <c r="C13" s="9"/>
    </row>
    <row r="14" spans="1:8" x14ac:dyDescent="0.35">
      <c r="B14" t="s">
        <v>0</v>
      </c>
      <c r="C14" t="s">
        <v>1</v>
      </c>
      <c r="D14" t="s">
        <v>9</v>
      </c>
    </row>
    <row r="15" spans="1:8" x14ac:dyDescent="0.35">
      <c r="A15" t="s">
        <v>8</v>
      </c>
      <c r="B15" s="11">
        <f>C15/C4</f>
        <v>-8.7920604012492909E-2</v>
      </c>
      <c r="C15" s="4">
        <f>C4-D15</f>
        <v>-257224.47552612983</v>
      </c>
      <c r="D15" s="1">
        <v>3182869.4755261298</v>
      </c>
      <c r="F15" s="2"/>
      <c r="G15" s="2"/>
      <c r="H15" s="2"/>
    </row>
    <row r="16" spans="1:8" x14ac:dyDescent="0.35">
      <c r="A16" t="s">
        <v>7</v>
      </c>
      <c r="B16" s="11">
        <f>C16/C5</f>
        <v>-0.10367934814658161</v>
      </c>
      <c r="C16" s="4">
        <f>C5-D16</f>
        <v>-339681.0195554602</v>
      </c>
      <c r="D16" s="1">
        <v>3615946.0195554602</v>
      </c>
    </row>
    <row r="17" spans="1:5" x14ac:dyDescent="0.35">
      <c r="A17" t="s">
        <v>2</v>
      </c>
      <c r="B17" s="11">
        <v>0.08</v>
      </c>
      <c r="C17" s="4">
        <f>C6*B17</f>
        <v>412214.64</v>
      </c>
      <c r="D17" s="1">
        <f>C6-C17</f>
        <v>4740468.3600000003</v>
      </c>
    </row>
    <row r="18" spans="1:5" x14ac:dyDescent="0.35">
      <c r="A18" t="s">
        <v>3</v>
      </c>
      <c r="B18" s="11">
        <v>-0.1</v>
      </c>
      <c r="C18" s="4">
        <f>C7*B18</f>
        <v>-441.6</v>
      </c>
      <c r="D18" s="1">
        <f>C7-C18</f>
        <v>4857.6000000000004</v>
      </c>
    </row>
    <row r="19" spans="1:5" x14ac:dyDescent="0.35">
      <c r="A19" t="s">
        <v>4</v>
      </c>
      <c r="B19" s="11">
        <v>0.24</v>
      </c>
      <c r="C19" s="4">
        <f>C8*B19</f>
        <v>2007.12</v>
      </c>
      <c r="D19" s="1">
        <f>C8-C19</f>
        <v>6355.88</v>
      </c>
    </row>
    <row r="20" spans="1:5" x14ac:dyDescent="0.35">
      <c r="A20" t="s">
        <v>5</v>
      </c>
      <c r="B20" s="11">
        <v>-0.1</v>
      </c>
      <c r="C20" s="4">
        <f>C9*B20</f>
        <v>-21373.7</v>
      </c>
      <c r="D20" s="1">
        <f>C9-C20</f>
        <v>235110.7</v>
      </c>
    </row>
    <row r="21" spans="1:5" x14ac:dyDescent="0.35">
      <c r="A21" t="s">
        <v>6</v>
      </c>
      <c r="B21" s="11">
        <v>-0.1</v>
      </c>
      <c r="C21" s="4">
        <f>C10*B21</f>
        <v>-63256.3</v>
      </c>
      <c r="D21" s="1">
        <f>C10-C21</f>
        <v>695819.3</v>
      </c>
    </row>
    <row r="23" spans="1:5" x14ac:dyDescent="0.35">
      <c r="B23" s="9" t="s">
        <v>14</v>
      </c>
      <c r="C23" s="9"/>
    </row>
    <row r="24" spans="1:5" ht="58" x14ac:dyDescent="0.35">
      <c r="B24" t="s">
        <v>0</v>
      </c>
      <c r="C24" s="54" t="s">
        <v>146</v>
      </c>
      <c r="D24" t="s">
        <v>1</v>
      </c>
      <c r="E24" t="s">
        <v>9</v>
      </c>
    </row>
    <row r="25" spans="1:5" x14ac:dyDescent="0.35">
      <c r="A25" t="s">
        <v>8</v>
      </c>
      <c r="B25" s="7">
        <f>C25*0.58</f>
        <v>0.23779999999999996</v>
      </c>
      <c r="C25" s="55">
        <v>0.41</v>
      </c>
      <c r="D25" s="4">
        <f t="shared" ref="D25:D31" si="6">C4*B25</f>
        <v>695718.38099999982</v>
      </c>
      <c r="E25" s="1">
        <f t="shared" ref="E25:E31" si="7">C4-D25</f>
        <v>2229926.6189999999</v>
      </c>
    </row>
    <row r="26" spans="1:5" x14ac:dyDescent="0.35">
      <c r="A26" t="s">
        <v>7</v>
      </c>
      <c r="B26" s="7">
        <f>C26*0.82</f>
        <v>0.33619999999999994</v>
      </c>
      <c r="C26" s="55">
        <v>0.41</v>
      </c>
      <c r="D26" s="4">
        <f t="shared" si="6"/>
        <v>1101480.2929999998</v>
      </c>
      <c r="E26" s="1">
        <f t="shared" si="7"/>
        <v>2174784.7070000004</v>
      </c>
    </row>
    <row r="27" spans="1:5" x14ac:dyDescent="0.35">
      <c r="A27" t="s">
        <v>2</v>
      </c>
      <c r="B27" s="7">
        <v>0.08</v>
      </c>
      <c r="C27" s="57" t="s">
        <v>140</v>
      </c>
      <c r="D27" s="4">
        <f t="shared" si="6"/>
        <v>412214.64</v>
      </c>
      <c r="E27" s="1">
        <f t="shared" si="7"/>
        <v>4740468.3600000003</v>
      </c>
    </row>
    <row r="28" spans="1:5" x14ac:dyDescent="0.35">
      <c r="A28" t="s">
        <v>3</v>
      </c>
      <c r="B28" s="7">
        <v>-0.1</v>
      </c>
      <c r="C28" s="57" t="s">
        <v>140</v>
      </c>
      <c r="D28" s="4">
        <f t="shared" si="6"/>
        <v>-441.6</v>
      </c>
      <c r="E28" s="1">
        <f t="shared" si="7"/>
        <v>4857.6000000000004</v>
      </c>
    </row>
    <row r="29" spans="1:5" x14ac:dyDescent="0.35">
      <c r="A29" t="s">
        <v>4</v>
      </c>
      <c r="B29" s="7">
        <v>0.24</v>
      </c>
      <c r="C29" s="57" t="s">
        <v>140</v>
      </c>
      <c r="D29" s="4">
        <f t="shared" si="6"/>
        <v>2007.12</v>
      </c>
      <c r="E29" s="1">
        <f t="shared" si="7"/>
        <v>6355.88</v>
      </c>
    </row>
    <row r="30" spans="1:5" x14ac:dyDescent="0.35">
      <c r="A30" t="s">
        <v>5</v>
      </c>
      <c r="B30" s="7">
        <v>-0.1</v>
      </c>
      <c r="C30" s="57" t="s">
        <v>140</v>
      </c>
      <c r="D30" s="4">
        <f t="shared" si="6"/>
        <v>-21373.7</v>
      </c>
      <c r="E30" s="1">
        <f t="shared" si="7"/>
        <v>235110.7</v>
      </c>
    </row>
    <row r="31" spans="1:5" x14ac:dyDescent="0.35">
      <c r="A31" t="s">
        <v>6</v>
      </c>
      <c r="B31" s="7">
        <v>-0.1</v>
      </c>
      <c r="C31" s="57" t="s">
        <v>140</v>
      </c>
      <c r="D31" s="4">
        <f t="shared" si="6"/>
        <v>-63256.3</v>
      </c>
      <c r="E31" s="1">
        <f t="shared" si="7"/>
        <v>695819.3</v>
      </c>
    </row>
    <row r="33" spans="1:5" x14ac:dyDescent="0.35">
      <c r="B33" s="10" t="s">
        <v>15</v>
      </c>
      <c r="C33" s="10"/>
      <c r="D33" s="5"/>
      <c r="E33" s="5"/>
    </row>
    <row r="34" spans="1:5" ht="58" x14ac:dyDescent="0.35">
      <c r="B34" s="5" t="s">
        <v>0</v>
      </c>
      <c r="C34" s="54" t="s">
        <v>146</v>
      </c>
      <c r="D34" s="5" t="s">
        <v>1</v>
      </c>
      <c r="E34" s="5" t="s">
        <v>9</v>
      </c>
    </row>
    <row r="35" spans="1:5" x14ac:dyDescent="0.35">
      <c r="A35" t="s">
        <v>8</v>
      </c>
      <c r="B35" s="8">
        <v>-0.05</v>
      </c>
      <c r="C35" s="57" t="s">
        <v>140</v>
      </c>
      <c r="D35" s="6">
        <f t="shared" ref="D35:D41" si="8">C4*B35</f>
        <v>-146282.25</v>
      </c>
      <c r="E35" s="3">
        <f t="shared" ref="E35:E41" si="9">C4-D35</f>
        <v>3071927.25</v>
      </c>
    </row>
    <row r="36" spans="1:5" x14ac:dyDescent="0.35">
      <c r="A36" t="s">
        <v>7</v>
      </c>
      <c r="B36" s="8">
        <v>-0.05</v>
      </c>
      <c r="C36" s="57" t="s">
        <v>140</v>
      </c>
      <c r="D36" s="6">
        <f t="shared" si="8"/>
        <v>-163813.25</v>
      </c>
      <c r="E36" s="3">
        <f t="shared" si="9"/>
        <v>3440078.25</v>
      </c>
    </row>
    <row r="37" spans="1:5" x14ac:dyDescent="0.35">
      <c r="A37" t="s">
        <v>2</v>
      </c>
      <c r="B37" s="8">
        <f>C37*0.92*0.64</f>
        <v>0.17664000000000002</v>
      </c>
      <c r="C37" s="57">
        <v>0.3</v>
      </c>
      <c r="D37" s="6">
        <f t="shared" si="8"/>
        <v>910169.92512000015</v>
      </c>
      <c r="E37" s="3">
        <f t="shared" si="9"/>
        <v>4242513.0748800002</v>
      </c>
    </row>
    <row r="38" spans="1:5" x14ac:dyDescent="0.35">
      <c r="A38" t="s">
        <v>3</v>
      </c>
      <c r="B38" s="8">
        <v>-0.1</v>
      </c>
      <c r="C38" s="57" t="s">
        <v>140</v>
      </c>
      <c r="D38" s="6">
        <f t="shared" si="8"/>
        <v>-441.6</v>
      </c>
      <c r="E38" s="3">
        <f t="shared" si="9"/>
        <v>4857.6000000000004</v>
      </c>
    </row>
    <row r="39" spans="1:5" x14ac:dyDescent="0.35">
      <c r="A39" t="s">
        <v>4</v>
      </c>
      <c r="B39" s="8">
        <v>0.24</v>
      </c>
      <c r="C39" s="57" t="s">
        <v>140</v>
      </c>
      <c r="D39" s="6">
        <f t="shared" si="8"/>
        <v>2007.12</v>
      </c>
      <c r="E39" s="3">
        <f t="shared" si="9"/>
        <v>6355.88</v>
      </c>
    </row>
    <row r="40" spans="1:5" x14ac:dyDescent="0.35">
      <c r="A40" t="s">
        <v>5</v>
      </c>
      <c r="B40" s="8">
        <v>-0.1</v>
      </c>
      <c r="C40" s="57" t="s">
        <v>140</v>
      </c>
      <c r="D40" s="6">
        <f t="shared" si="8"/>
        <v>-21373.7</v>
      </c>
      <c r="E40" s="3">
        <f t="shared" si="9"/>
        <v>235110.7</v>
      </c>
    </row>
    <row r="41" spans="1:5" x14ac:dyDescent="0.35">
      <c r="A41" t="s">
        <v>6</v>
      </c>
      <c r="B41" s="8">
        <v>-0.1</v>
      </c>
      <c r="C41" s="57" t="s">
        <v>140</v>
      </c>
      <c r="D41" s="6">
        <f t="shared" si="8"/>
        <v>-63256.3</v>
      </c>
      <c r="E41" s="3">
        <f t="shared" si="9"/>
        <v>695819.3</v>
      </c>
    </row>
    <row r="43" spans="1:5" x14ac:dyDescent="0.35">
      <c r="A43" s="69" t="s">
        <v>170</v>
      </c>
      <c r="B43" s="70" t="s">
        <v>16</v>
      </c>
      <c r="C43" s="70"/>
      <c r="D43" s="71"/>
      <c r="E43" s="71"/>
    </row>
    <row r="44" spans="1:5" x14ac:dyDescent="0.35">
      <c r="A44" s="72"/>
      <c r="B44" s="71" t="s">
        <v>0</v>
      </c>
      <c r="C44" s="71"/>
      <c r="D44" s="71" t="s">
        <v>1</v>
      </c>
      <c r="E44" s="71" t="s">
        <v>9</v>
      </c>
    </row>
    <row r="45" spans="1:5" x14ac:dyDescent="0.35">
      <c r="A45" s="72" t="s">
        <v>8</v>
      </c>
      <c r="B45" s="73">
        <f>B25</f>
        <v>0.23779999999999996</v>
      </c>
      <c r="C45" s="73"/>
      <c r="D45" s="74">
        <f t="shared" ref="D45:D51" si="10">C4*B45</f>
        <v>695718.38099999982</v>
      </c>
      <c r="E45" s="75">
        <f t="shared" ref="E45:E51" si="11">C4-D45</f>
        <v>2229926.6189999999</v>
      </c>
    </row>
    <row r="46" spans="1:5" x14ac:dyDescent="0.35">
      <c r="A46" s="72" t="s">
        <v>7</v>
      </c>
      <c r="B46" s="73">
        <f>B26</f>
        <v>0.33619999999999994</v>
      </c>
      <c r="C46" s="73"/>
      <c r="D46" s="74">
        <f t="shared" si="10"/>
        <v>1101480.2929999998</v>
      </c>
      <c r="E46" s="75">
        <f t="shared" si="11"/>
        <v>2174784.7070000004</v>
      </c>
    </row>
    <row r="47" spans="1:5" x14ac:dyDescent="0.35">
      <c r="A47" s="72" t="s">
        <v>2</v>
      </c>
      <c r="B47" s="73">
        <f>B37</f>
        <v>0.17664000000000002</v>
      </c>
      <c r="C47" s="73"/>
      <c r="D47" s="74">
        <f t="shared" si="10"/>
        <v>910169.92512000015</v>
      </c>
      <c r="E47" s="75">
        <f t="shared" si="11"/>
        <v>4242513.0748800002</v>
      </c>
    </row>
    <row r="48" spans="1:5" x14ac:dyDescent="0.35">
      <c r="A48" s="72" t="s">
        <v>3</v>
      </c>
      <c r="B48" s="73">
        <v>-0.1</v>
      </c>
      <c r="C48" s="73"/>
      <c r="D48" s="74">
        <f t="shared" si="10"/>
        <v>-441.6</v>
      </c>
      <c r="E48" s="75">
        <f t="shared" si="11"/>
        <v>4857.6000000000004</v>
      </c>
    </row>
    <row r="49" spans="1:5" x14ac:dyDescent="0.35">
      <c r="A49" s="72" t="s">
        <v>4</v>
      </c>
      <c r="B49" s="73">
        <v>0.24</v>
      </c>
      <c r="C49" s="73"/>
      <c r="D49" s="74">
        <f t="shared" si="10"/>
        <v>2007.12</v>
      </c>
      <c r="E49" s="75">
        <f t="shared" si="11"/>
        <v>6355.88</v>
      </c>
    </row>
    <row r="50" spans="1:5" x14ac:dyDescent="0.35">
      <c r="A50" s="72" t="s">
        <v>5</v>
      </c>
      <c r="B50" s="73">
        <v>-0.1</v>
      </c>
      <c r="C50" s="73"/>
      <c r="D50" s="74">
        <f t="shared" si="10"/>
        <v>-21373.7</v>
      </c>
      <c r="E50" s="75">
        <f t="shared" si="11"/>
        <v>235110.7</v>
      </c>
    </row>
    <row r="51" spans="1:5" x14ac:dyDescent="0.35">
      <c r="A51" s="72" t="s">
        <v>6</v>
      </c>
      <c r="B51" s="73">
        <v>-0.1</v>
      </c>
      <c r="C51" s="73"/>
      <c r="D51" s="74">
        <f t="shared" si="10"/>
        <v>-63256.3</v>
      </c>
      <c r="E51" s="75">
        <f t="shared" si="11"/>
        <v>695819.3</v>
      </c>
    </row>
    <row r="52" spans="1:5" x14ac:dyDescent="0.35">
      <c r="B52" s="8"/>
      <c r="C52" s="8"/>
      <c r="D52" s="6"/>
      <c r="E52" s="3"/>
    </row>
    <row r="53" spans="1:5" x14ac:dyDescent="0.35">
      <c r="B53" s="8"/>
      <c r="C53" s="8"/>
      <c r="D53" s="6"/>
      <c r="E53" s="3"/>
    </row>
    <row r="54" spans="1:5" x14ac:dyDescent="0.35">
      <c r="B54" s="8"/>
      <c r="C54" s="8"/>
      <c r="D54" s="6"/>
      <c r="E54" s="3"/>
    </row>
    <row r="55" spans="1:5" x14ac:dyDescent="0.35">
      <c r="B55" s="8"/>
      <c r="C55" s="8"/>
      <c r="D55" s="6"/>
      <c r="E55" s="3"/>
    </row>
    <row r="56" spans="1:5" x14ac:dyDescent="0.35">
      <c r="B56" s="8"/>
      <c r="C56" s="8"/>
      <c r="D56" s="6"/>
      <c r="E56" s="3"/>
    </row>
    <row r="57" spans="1:5" x14ac:dyDescent="0.35">
      <c r="B57" s="8"/>
      <c r="C57" s="8"/>
      <c r="D57" s="6"/>
      <c r="E57" s="3"/>
    </row>
    <row r="58" spans="1:5" x14ac:dyDescent="0.35">
      <c r="B58" s="8"/>
      <c r="C58" s="8"/>
      <c r="D58" s="6"/>
      <c r="E58" s="3"/>
    </row>
    <row r="59" spans="1:5" x14ac:dyDescent="0.35">
      <c r="B59" s="8"/>
      <c r="C59" s="8"/>
      <c r="D59" s="6"/>
      <c r="E59" s="3"/>
    </row>
    <row r="60" spans="1:5" x14ac:dyDescent="0.35">
      <c r="B60" s="8"/>
      <c r="C60" s="8"/>
      <c r="D60" s="6"/>
      <c r="E60" s="3"/>
    </row>
    <row r="61" spans="1:5" x14ac:dyDescent="0.35">
      <c r="B61" s="8"/>
      <c r="C61" s="8"/>
      <c r="D61" s="6"/>
      <c r="E61" s="3"/>
    </row>
    <row r="62" spans="1:5" x14ac:dyDescent="0.35">
      <c r="B62" s="8"/>
      <c r="C62" s="8"/>
      <c r="D62" s="6"/>
      <c r="E62" s="3"/>
    </row>
    <row r="63" spans="1:5" x14ac:dyDescent="0.35">
      <c r="B63" s="8"/>
      <c r="C63" s="8"/>
      <c r="D63" s="6"/>
      <c r="E63" s="3"/>
    </row>
    <row r="65" spans="2:3" x14ac:dyDescent="0.35">
      <c r="B65" s="12"/>
      <c r="C65" s="12"/>
    </row>
    <row r="66" spans="2:3" x14ac:dyDescent="0.35">
      <c r="B66" s="12"/>
      <c r="C66" s="12"/>
    </row>
    <row r="67" spans="2:3" x14ac:dyDescent="0.35">
      <c r="B67" s="12"/>
      <c r="C67" s="12"/>
    </row>
    <row r="68" spans="2:3" x14ac:dyDescent="0.35">
      <c r="B68" s="12"/>
      <c r="C68" s="12"/>
    </row>
    <row r="69" spans="2:3" x14ac:dyDescent="0.35">
      <c r="B69" s="12"/>
      <c r="C69" s="12"/>
    </row>
    <row r="70" spans="2:3" x14ac:dyDescent="0.35">
      <c r="B70" s="12"/>
      <c r="C70" s="12"/>
    </row>
    <row r="71" spans="2:3" x14ac:dyDescent="0.35">
      <c r="B71" s="12"/>
      <c r="C71" s="12"/>
    </row>
  </sheetData>
  <pageMargins left="0.70000000000000007" right="0.70000000000000007" top="0.75000000000000011" bottom="0.75000000000000011" header="0.30000000000000004" footer="0.30000000000000004"/>
  <pageSetup paperSize="9" orientation="portrait" horizontalDpi="0" verticalDpi="0"/>
  <colBreaks count="1" manualBreakCount="1">
    <brk id="5" max="1048575" man="1"/>
  </colBreaks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9"/>
  <sheetViews>
    <sheetView workbookViewId="0"/>
  </sheetViews>
  <sheetFormatPr defaultColWidth="11.453125" defaultRowHeight="14.5" x14ac:dyDescent="0.35"/>
  <cols>
    <col min="1" max="1" width="22.26953125" bestFit="1" customWidth="1"/>
    <col min="2" max="2" width="17" bestFit="1" customWidth="1"/>
    <col min="3" max="3" width="17" customWidth="1"/>
    <col min="4" max="7" width="14.26953125" customWidth="1"/>
  </cols>
  <sheetData>
    <row r="1" spans="1:8" x14ac:dyDescent="0.35">
      <c r="A1" s="68" t="s">
        <v>159</v>
      </c>
    </row>
    <row r="2" spans="1:8" x14ac:dyDescent="0.35">
      <c r="G2" s="69" t="s">
        <v>170</v>
      </c>
    </row>
    <row r="3" spans="1:8" ht="58" x14ac:dyDescent="0.35">
      <c r="B3" s="54" t="s">
        <v>141</v>
      </c>
      <c r="C3" s="54" t="s">
        <v>142</v>
      </c>
      <c r="D3" s="16" t="s">
        <v>21</v>
      </c>
      <c r="E3" s="16" t="s">
        <v>62</v>
      </c>
      <c r="F3" s="16" t="s">
        <v>63</v>
      </c>
      <c r="G3" s="88" t="s">
        <v>24</v>
      </c>
    </row>
    <row r="4" spans="1:8" x14ac:dyDescent="0.35">
      <c r="A4" t="s">
        <v>8</v>
      </c>
      <c r="B4" s="59">
        <v>3632263.2529285001</v>
      </c>
      <c r="C4" s="1">
        <v>2925645</v>
      </c>
      <c r="D4" s="1">
        <f t="shared" ref="D4:D10" si="0">D15</f>
        <v>3547040.8954709149</v>
      </c>
      <c r="E4" s="1">
        <f>E25</f>
        <v>2043270.4680000001</v>
      </c>
      <c r="F4" s="1">
        <f>E35</f>
        <v>3335235.3</v>
      </c>
      <c r="G4" s="89">
        <f>E45</f>
        <v>2043270.4680000001</v>
      </c>
    </row>
    <row r="5" spans="1:8" x14ac:dyDescent="0.35">
      <c r="A5" t="s">
        <v>7</v>
      </c>
      <c r="B5" s="59">
        <v>4428781.2476285491</v>
      </c>
      <c r="C5" s="1">
        <v>3276265</v>
      </c>
      <c r="D5" s="1">
        <f t="shared" si="0"/>
        <v>3960013.7158853598</v>
      </c>
      <c r="E5" s="1">
        <f t="shared" ref="E5:E10" si="1">E26</f>
        <v>1879265.6040000001</v>
      </c>
      <c r="F5" s="1">
        <f t="shared" ref="F5:F10" si="2">E36</f>
        <v>3734942.1</v>
      </c>
      <c r="G5" s="89">
        <f t="shared" ref="G5:G10" si="3">E46</f>
        <v>1879265.6040000001</v>
      </c>
    </row>
    <row r="6" spans="1:8" x14ac:dyDescent="0.35">
      <c r="A6" t="s">
        <v>2</v>
      </c>
      <c r="B6" s="60">
        <v>4798776.2352190884</v>
      </c>
      <c r="C6" s="1">
        <v>5152683</v>
      </c>
      <c r="D6" s="1">
        <f t="shared" si="0"/>
        <v>4740468.3600000003</v>
      </c>
      <c r="E6" s="1">
        <f t="shared" si="1"/>
        <v>4740468.3600000003</v>
      </c>
      <c r="F6" s="1">
        <f t="shared" si="2"/>
        <v>3726750.1173120001</v>
      </c>
      <c r="G6" s="89">
        <f t="shared" si="3"/>
        <v>3726750.1173120001</v>
      </c>
    </row>
    <row r="7" spans="1:8" x14ac:dyDescent="0.35">
      <c r="A7" t="s">
        <v>12</v>
      </c>
      <c r="B7" s="59">
        <v>5797.53</v>
      </c>
      <c r="C7" s="1">
        <v>4416</v>
      </c>
      <c r="D7" s="1">
        <f t="shared" si="0"/>
        <v>5608.32</v>
      </c>
      <c r="E7" s="1">
        <f t="shared" si="1"/>
        <v>4857.6000000000004</v>
      </c>
      <c r="F7" s="1">
        <f t="shared" si="2"/>
        <v>5608.32</v>
      </c>
      <c r="G7" s="89">
        <f t="shared" si="3"/>
        <v>5608.32</v>
      </c>
    </row>
    <row r="8" spans="1:8" x14ac:dyDescent="0.35">
      <c r="A8" t="s">
        <v>4</v>
      </c>
      <c r="B8" s="59">
        <v>7767.6945601230991</v>
      </c>
      <c r="C8" s="61">
        <v>8363</v>
      </c>
      <c r="D8" s="1">
        <f t="shared" si="0"/>
        <v>6355.88</v>
      </c>
      <c r="E8" s="1">
        <f t="shared" si="1"/>
        <v>6355.88</v>
      </c>
      <c r="F8" s="1">
        <f t="shared" si="2"/>
        <v>6355.88</v>
      </c>
      <c r="G8" s="89">
        <f t="shared" si="3"/>
        <v>6355.88</v>
      </c>
    </row>
    <row r="9" spans="1:8" x14ac:dyDescent="0.35">
      <c r="A9" t="s">
        <v>5</v>
      </c>
      <c r="B9" s="59">
        <v>345460</v>
      </c>
      <c r="C9" s="1">
        <v>213737</v>
      </c>
      <c r="D9" s="1">
        <f t="shared" si="0"/>
        <v>273583.35999999999</v>
      </c>
      <c r="E9" s="1">
        <f t="shared" si="1"/>
        <v>235110.7</v>
      </c>
      <c r="F9" s="1">
        <f t="shared" si="2"/>
        <v>273583.35999999999</v>
      </c>
      <c r="G9" s="89">
        <f t="shared" si="3"/>
        <v>273583.35999999999</v>
      </c>
    </row>
    <row r="10" spans="1:8" x14ac:dyDescent="0.35">
      <c r="A10" t="s">
        <v>6</v>
      </c>
      <c r="B10" s="59">
        <v>415652.67130882398</v>
      </c>
      <c r="C10" s="1">
        <v>632563</v>
      </c>
      <c r="D10" s="1">
        <f t="shared" si="0"/>
        <v>803355.01</v>
      </c>
      <c r="E10" s="1">
        <f t="shared" si="1"/>
        <v>695819.3</v>
      </c>
      <c r="F10" s="1">
        <f t="shared" si="2"/>
        <v>803355.01</v>
      </c>
      <c r="G10" s="89">
        <f t="shared" si="3"/>
        <v>803355.01</v>
      </c>
    </row>
    <row r="11" spans="1:8" x14ac:dyDescent="0.35">
      <c r="A11" t="s">
        <v>19</v>
      </c>
      <c r="B11" s="59">
        <f t="shared" ref="B11:G11" si="4">SUM(B4:B10)</f>
        <v>13634498.631645085</v>
      </c>
      <c r="C11" s="1">
        <f t="shared" si="4"/>
        <v>12213672</v>
      </c>
      <c r="D11" s="1">
        <f t="shared" si="4"/>
        <v>13336425.541356277</v>
      </c>
      <c r="E11" s="1">
        <f t="shared" si="4"/>
        <v>9605147.9120000005</v>
      </c>
      <c r="F11" s="1">
        <f t="shared" si="4"/>
        <v>11885830.087312002</v>
      </c>
      <c r="G11" s="89">
        <f t="shared" si="4"/>
        <v>8738188.7593120001</v>
      </c>
    </row>
    <row r="12" spans="1:8" x14ac:dyDescent="0.35">
      <c r="A12" t="s">
        <v>20</v>
      </c>
      <c r="B12" s="1"/>
      <c r="C12" s="1"/>
      <c r="D12" s="55">
        <f>+D11/$B$11</f>
        <v>0.97813831675504415</v>
      </c>
      <c r="E12" s="55">
        <f t="shared" ref="E12:G12" si="5">+E11/$B$11</f>
        <v>0.70447386233233877</v>
      </c>
      <c r="F12" s="55">
        <f t="shared" si="5"/>
        <v>0.87174676593721612</v>
      </c>
      <c r="G12" s="90">
        <f t="shared" si="5"/>
        <v>0.64088816137551541</v>
      </c>
    </row>
    <row r="13" spans="1:8" x14ac:dyDescent="0.35">
      <c r="B13" s="9" t="s">
        <v>21</v>
      </c>
      <c r="C13" s="9"/>
    </row>
    <row r="14" spans="1:8" x14ac:dyDescent="0.35">
      <c r="B14" t="s">
        <v>0</v>
      </c>
      <c r="C14" t="s">
        <v>1</v>
      </c>
      <c r="D14" t="s">
        <v>9</v>
      </c>
    </row>
    <row r="15" spans="1:8" x14ac:dyDescent="0.35">
      <c r="A15" t="s">
        <v>8</v>
      </c>
      <c r="B15" s="11">
        <f>C15/C4</f>
        <v>-0.21239620510038468</v>
      </c>
      <c r="C15" s="4">
        <f>C4-D15</f>
        <v>-621395.8954709149</v>
      </c>
      <c r="D15" s="1">
        <v>3547040.8954709149</v>
      </c>
      <c r="F15" s="2"/>
      <c r="G15" s="2"/>
      <c r="H15" s="2"/>
    </row>
    <row r="16" spans="1:8" x14ac:dyDescent="0.35">
      <c r="A16" t="s">
        <v>7</v>
      </c>
      <c r="B16" s="11">
        <f>C16/C5</f>
        <v>-0.20869762241007972</v>
      </c>
      <c r="C16" s="4">
        <f>C5-D16</f>
        <v>-683748.71588535979</v>
      </c>
      <c r="D16" s="1">
        <v>3960013.7158853598</v>
      </c>
    </row>
    <row r="17" spans="1:5" x14ac:dyDescent="0.35">
      <c r="A17" t="s">
        <v>2</v>
      </c>
      <c r="B17" s="11">
        <v>0.08</v>
      </c>
      <c r="C17" s="4">
        <f>C6*B17</f>
        <v>412214.64</v>
      </c>
      <c r="D17" s="1">
        <f>C6-C17</f>
        <v>4740468.3600000003</v>
      </c>
    </row>
    <row r="18" spans="1:5" x14ac:dyDescent="0.35">
      <c r="A18" t="s">
        <v>3</v>
      </c>
      <c r="B18" s="11">
        <v>-0.27</v>
      </c>
      <c r="C18" s="4">
        <f>C7*B18</f>
        <v>-1192.3200000000002</v>
      </c>
      <c r="D18" s="1">
        <f>C7-C18</f>
        <v>5608.32</v>
      </c>
    </row>
    <row r="19" spans="1:5" x14ac:dyDescent="0.35">
      <c r="A19" t="s">
        <v>4</v>
      </c>
      <c r="B19" s="11">
        <v>0.24</v>
      </c>
      <c r="C19" s="4">
        <f>C8*B19</f>
        <v>2007.12</v>
      </c>
      <c r="D19" s="1">
        <f>C8-C19</f>
        <v>6355.88</v>
      </c>
    </row>
    <row r="20" spans="1:5" x14ac:dyDescent="0.35">
      <c r="A20" t="s">
        <v>5</v>
      </c>
      <c r="B20" s="11">
        <v>-0.28000000000000003</v>
      </c>
      <c r="C20" s="4">
        <f>C9*B20</f>
        <v>-59846.360000000008</v>
      </c>
      <c r="D20" s="1">
        <f>C9-C20</f>
        <v>273583.35999999999</v>
      </c>
    </row>
    <row r="21" spans="1:5" x14ac:dyDescent="0.35">
      <c r="A21" t="s">
        <v>6</v>
      </c>
      <c r="B21" s="11">
        <v>-0.27</v>
      </c>
      <c r="C21" s="4">
        <f>C10*B21</f>
        <v>-170792.01</v>
      </c>
      <c r="D21" s="1">
        <f>C10-C21</f>
        <v>803355.01</v>
      </c>
    </row>
    <row r="23" spans="1:5" x14ac:dyDescent="0.35">
      <c r="B23" s="9" t="s">
        <v>25</v>
      </c>
      <c r="C23" s="9"/>
    </row>
    <row r="24" spans="1:5" ht="58" x14ac:dyDescent="0.35">
      <c r="B24" t="s">
        <v>0</v>
      </c>
      <c r="C24" s="54" t="s">
        <v>146</v>
      </c>
      <c r="D24" t="s">
        <v>1</v>
      </c>
      <c r="E24" t="s">
        <v>9</v>
      </c>
    </row>
    <row r="25" spans="1:5" x14ac:dyDescent="0.35">
      <c r="A25" t="s">
        <v>8</v>
      </c>
      <c r="B25" s="7">
        <f>C25*0.58</f>
        <v>0.30159999999999998</v>
      </c>
      <c r="C25" s="55">
        <v>0.52</v>
      </c>
      <c r="D25" s="4">
        <f t="shared" ref="D25:D31" si="6">C4*B25</f>
        <v>882374.53199999989</v>
      </c>
      <c r="E25" s="1">
        <f t="shared" ref="E25:E31" si="7">C4-D25</f>
        <v>2043270.4680000001</v>
      </c>
    </row>
    <row r="26" spans="1:5" x14ac:dyDescent="0.35">
      <c r="A26" t="s">
        <v>7</v>
      </c>
      <c r="B26" s="7">
        <f>C26*0.82</f>
        <v>0.4264</v>
      </c>
      <c r="C26" s="55">
        <v>0.52</v>
      </c>
      <c r="D26" s="4">
        <f t="shared" si="6"/>
        <v>1396999.3959999999</v>
      </c>
      <c r="E26" s="1">
        <f t="shared" si="7"/>
        <v>1879265.6040000001</v>
      </c>
    </row>
    <row r="27" spans="1:5" x14ac:dyDescent="0.35">
      <c r="A27" t="s">
        <v>2</v>
      </c>
      <c r="B27" s="7">
        <v>0.08</v>
      </c>
      <c r="C27" s="57" t="s">
        <v>140</v>
      </c>
      <c r="D27" s="4">
        <f t="shared" si="6"/>
        <v>412214.64</v>
      </c>
      <c r="E27" s="1">
        <f t="shared" si="7"/>
        <v>4740468.3600000003</v>
      </c>
    </row>
    <row r="28" spans="1:5" x14ac:dyDescent="0.35">
      <c r="A28" t="s">
        <v>3</v>
      </c>
      <c r="B28" s="7">
        <v>-0.1</v>
      </c>
      <c r="C28" s="57" t="s">
        <v>140</v>
      </c>
      <c r="D28" s="4">
        <f t="shared" si="6"/>
        <v>-441.6</v>
      </c>
      <c r="E28" s="1">
        <f t="shared" si="7"/>
        <v>4857.6000000000004</v>
      </c>
    </row>
    <row r="29" spans="1:5" x14ac:dyDescent="0.35">
      <c r="A29" t="s">
        <v>4</v>
      </c>
      <c r="B29" s="7">
        <v>0.24</v>
      </c>
      <c r="C29" s="57" t="s">
        <v>140</v>
      </c>
      <c r="D29" s="4">
        <f t="shared" si="6"/>
        <v>2007.12</v>
      </c>
      <c r="E29" s="1">
        <f t="shared" si="7"/>
        <v>6355.88</v>
      </c>
    </row>
    <row r="30" spans="1:5" x14ac:dyDescent="0.35">
      <c r="A30" t="s">
        <v>5</v>
      </c>
      <c r="B30" s="7">
        <v>-0.1</v>
      </c>
      <c r="C30" s="57" t="s">
        <v>140</v>
      </c>
      <c r="D30" s="4">
        <f t="shared" si="6"/>
        <v>-21373.7</v>
      </c>
      <c r="E30" s="1">
        <f t="shared" si="7"/>
        <v>235110.7</v>
      </c>
    </row>
    <row r="31" spans="1:5" x14ac:dyDescent="0.35">
      <c r="A31" t="s">
        <v>6</v>
      </c>
      <c r="B31" s="7">
        <v>-0.1</v>
      </c>
      <c r="C31" s="57" t="s">
        <v>140</v>
      </c>
      <c r="D31" s="4">
        <f t="shared" si="6"/>
        <v>-63256.3</v>
      </c>
      <c r="E31" s="1">
        <f t="shared" si="7"/>
        <v>695819.3</v>
      </c>
    </row>
    <row r="33" spans="1:5" x14ac:dyDescent="0.35">
      <c r="B33" s="10" t="s">
        <v>23</v>
      </c>
      <c r="C33" s="10"/>
      <c r="D33" s="5"/>
      <c r="E33" s="5"/>
    </row>
    <row r="34" spans="1:5" ht="58" x14ac:dyDescent="0.35">
      <c r="B34" s="5" t="s">
        <v>0</v>
      </c>
      <c r="C34" s="54" t="s">
        <v>146</v>
      </c>
      <c r="D34" s="5" t="s">
        <v>1</v>
      </c>
      <c r="E34" s="5" t="s">
        <v>9</v>
      </c>
    </row>
    <row r="35" spans="1:5" x14ac:dyDescent="0.35">
      <c r="A35" t="s">
        <v>8</v>
      </c>
      <c r="B35" s="11">
        <v>-0.14000000000000001</v>
      </c>
      <c r="C35" s="57" t="s">
        <v>140</v>
      </c>
      <c r="D35" s="6">
        <f t="shared" ref="D35:D41" si="8">C4*B35</f>
        <v>-409590.30000000005</v>
      </c>
      <c r="E35" s="3">
        <f t="shared" ref="E35:E41" si="9">C4-D35</f>
        <v>3335235.3</v>
      </c>
    </row>
    <row r="36" spans="1:5" x14ac:dyDescent="0.35">
      <c r="A36" t="s">
        <v>7</v>
      </c>
      <c r="B36" s="11">
        <v>-0.14000000000000001</v>
      </c>
      <c r="C36" s="57" t="s">
        <v>140</v>
      </c>
      <c r="D36" s="6">
        <f t="shared" si="8"/>
        <v>-458677.10000000003</v>
      </c>
      <c r="E36" s="3">
        <f t="shared" si="9"/>
        <v>3734942.1</v>
      </c>
    </row>
    <row r="37" spans="1:5" x14ac:dyDescent="0.35">
      <c r="A37" t="s">
        <v>2</v>
      </c>
      <c r="B37" s="8">
        <f>C37*0.92*0.64</f>
        <v>0.27673600000000004</v>
      </c>
      <c r="C37" s="57">
        <v>0.47</v>
      </c>
      <c r="D37" s="6">
        <f t="shared" si="8"/>
        <v>1425932.8826880001</v>
      </c>
      <c r="E37" s="3">
        <f t="shared" si="9"/>
        <v>3726750.1173120001</v>
      </c>
    </row>
    <row r="38" spans="1:5" x14ac:dyDescent="0.35">
      <c r="A38" t="s">
        <v>3</v>
      </c>
      <c r="B38" s="11">
        <v>-0.27</v>
      </c>
      <c r="C38" s="57" t="s">
        <v>140</v>
      </c>
      <c r="D38" s="6">
        <f t="shared" si="8"/>
        <v>-1192.3200000000002</v>
      </c>
      <c r="E38" s="3">
        <f t="shared" si="9"/>
        <v>5608.32</v>
      </c>
    </row>
    <row r="39" spans="1:5" x14ac:dyDescent="0.35">
      <c r="A39" t="s">
        <v>4</v>
      </c>
      <c r="B39" s="11">
        <v>0.24</v>
      </c>
      <c r="C39" s="57" t="s">
        <v>140</v>
      </c>
      <c r="D39" s="6">
        <f t="shared" si="8"/>
        <v>2007.12</v>
      </c>
      <c r="E39" s="3">
        <f t="shared" si="9"/>
        <v>6355.88</v>
      </c>
    </row>
    <row r="40" spans="1:5" x14ac:dyDescent="0.35">
      <c r="A40" t="s">
        <v>5</v>
      </c>
      <c r="B40" s="11">
        <v>-0.28000000000000003</v>
      </c>
      <c r="C40" s="57" t="s">
        <v>140</v>
      </c>
      <c r="D40" s="6">
        <f t="shared" si="8"/>
        <v>-59846.360000000008</v>
      </c>
      <c r="E40" s="3">
        <f t="shared" si="9"/>
        <v>273583.35999999999</v>
      </c>
    </row>
    <row r="41" spans="1:5" x14ac:dyDescent="0.35">
      <c r="A41" t="s">
        <v>6</v>
      </c>
      <c r="B41" s="11">
        <v>-0.27</v>
      </c>
      <c r="C41" s="57" t="s">
        <v>140</v>
      </c>
      <c r="D41" s="6">
        <f t="shared" si="8"/>
        <v>-170792.01</v>
      </c>
      <c r="E41" s="3">
        <f t="shared" si="9"/>
        <v>803355.01</v>
      </c>
    </row>
    <row r="43" spans="1:5" x14ac:dyDescent="0.35">
      <c r="A43" s="69" t="s">
        <v>170</v>
      </c>
      <c r="B43" s="70" t="s">
        <v>26</v>
      </c>
      <c r="C43" s="70"/>
      <c r="D43" s="71"/>
      <c r="E43" s="71"/>
    </row>
    <row r="44" spans="1:5" x14ac:dyDescent="0.35">
      <c r="A44" s="72"/>
      <c r="B44" s="71" t="s">
        <v>0</v>
      </c>
      <c r="C44" s="71"/>
      <c r="D44" s="71" t="s">
        <v>1</v>
      </c>
      <c r="E44" s="71" t="s">
        <v>9</v>
      </c>
    </row>
    <row r="45" spans="1:5" x14ac:dyDescent="0.35">
      <c r="A45" s="72" t="s">
        <v>8</v>
      </c>
      <c r="B45" s="73">
        <f>B25</f>
        <v>0.30159999999999998</v>
      </c>
      <c r="C45" s="73"/>
      <c r="D45" s="74">
        <f t="shared" ref="D45:D51" si="10">C4*B45</f>
        <v>882374.53199999989</v>
      </c>
      <c r="E45" s="75">
        <f t="shared" ref="E45:E51" si="11">C4-D45</f>
        <v>2043270.4680000001</v>
      </c>
    </row>
    <row r="46" spans="1:5" x14ac:dyDescent="0.35">
      <c r="A46" s="72" t="s">
        <v>7</v>
      </c>
      <c r="B46" s="73">
        <f>B26</f>
        <v>0.4264</v>
      </c>
      <c r="C46" s="73"/>
      <c r="D46" s="74">
        <f t="shared" si="10"/>
        <v>1396999.3959999999</v>
      </c>
      <c r="E46" s="75">
        <f t="shared" si="11"/>
        <v>1879265.6040000001</v>
      </c>
    </row>
    <row r="47" spans="1:5" x14ac:dyDescent="0.35">
      <c r="A47" s="72" t="s">
        <v>2</v>
      </c>
      <c r="B47" s="73">
        <f>B37</f>
        <v>0.27673600000000004</v>
      </c>
      <c r="C47" s="73"/>
      <c r="D47" s="74">
        <f t="shared" si="10"/>
        <v>1425932.8826880001</v>
      </c>
      <c r="E47" s="75">
        <f t="shared" si="11"/>
        <v>3726750.1173120001</v>
      </c>
    </row>
    <row r="48" spans="1:5" x14ac:dyDescent="0.35">
      <c r="A48" s="72" t="s">
        <v>3</v>
      </c>
      <c r="B48" s="76">
        <v>-0.27</v>
      </c>
      <c r="C48" s="76"/>
      <c r="D48" s="74">
        <f t="shared" si="10"/>
        <v>-1192.3200000000002</v>
      </c>
      <c r="E48" s="75">
        <f t="shared" si="11"/>
        <v>5608.32</v>
      </c>
    </row>
    <row r="49" spans="1:5" x14ac:dyDescent="0.35">
      <c r="A49" s="72" t="s">
        <v>4</v>
      </c>
      <c r="B49" s="76">
        <v>0.24</v>
      </c>
      <c r="C49" s="76"/>
      <c r="D49" s="74">
        <f t="shared" si="10"/>
        <v>2007.12</v>
      </c>
      <c r="E49" s="75">
        <f t="shared" si="11"/>
        <v>6355.88</v>
      </c>
    </row>
    <row r="50" spans="1:5" x14ac:dyDescent="0.35">
      <c r="A50" s="72" t="s">
        <v>5</v>
      </c>
      <c r="B50" s="76">
        <v>-0.28000000000000003</v>
      </c>
      <c r="C50" s="76"/>
      <c r="D50" s="74">
        <f t="shared" si="10"/>
        <v>-59846.360000000008</v>
      </c>
      <c r="E50" s="75">
        <f t="shared" si="11"/>
        <v>273583.35999999999</v>
      </c>
    </row>
    <row r="51" spans="1:5" x14ac:dyDescent="0.35">
      <c r="A51" s="72" t="s">
        <v>6</v>
      </c>
      <c r="B51" s="76">
        <v>-0.27</v>
      </c>
      <c r="C51" s="76"/>
      <c r="D51" s="74">
        <f t="shared" si="10"/>
        <v>-170792.01</v>
      </c>
      <c r="E51" s="75">
        <f t="shared" si="11"/>
        <v>803355.01</v>
      </c>
    </row>
    <row r="52" spans="1:5" x14ac:dyDescent="0.35">
      <c r="B52" s="8"/>
      <c r="C52" s="8"/>
      <c r="D52" s="6"/>
      <c r="E52" s="3"/>
    </row>
    <row r="53" spans="1:5" x14ac:dyDescent="0.35">
      <c r="B53" s="8"/>
      <c r="C53" s="8"/>
      <c r="D53" s="6"/>
      <c r="E53" s="3"/>
    </row>
    <row r="54" spans="1:5" x14ac:dyDescent="0.35">
      <c r="B54" s="8"/>
      <c r="C54" s="8"/>
      <c r="D54" s="6"/>
      <c r="E54" s="3"/>
    </row>
    <row r="55" spans="1:5" x14ac:dyDescent="0.35">
      <c r="B55" s="8"/>
      <c r="C55" s="8"/>
      <c r="D55" s="6"/>
      <c r="E55" s="3"/>
    </row>
    <row r="56" spans="1:5" x14ac:dyDescent="0.35">
      <c r="B56" s="8"/>
      <c r="C56" s="8"/>
      <c r="D56" s="6"/>
      <c r="E56" s="3"/>
    </row>
    <row r="57" spans="1:5" x14ac:dyDescent="0.35">
      <c r="B57" s="8"/>
      <c r="C57" s="8"/>
      <c r="D57" s="6"/>
      <c r="E57" s="3"/>
    </row>
    <row r="58" spans="1:5" x14ac:dyDescent="0.35">
      <c r="B58" s="8"/>
      <c r="C58" s="8"/>
      <c r="D58" s="6"/>
      <c r="E58" s="3"/>
    </row>
    <row r="59" spans="1:5" x14ac:dyDescent="0.35">
      <c r="B59" s="8"/>
      <c r="C59" s="8"/>
      <c r="D59" s="6"/>
      <c r="E59" s="3"/>
    </row>
  </sheetData>
  <pageMargins left="0.70000000000000007" right="0.70000000000000007" top="0.75000000000000011" bottom="0.75000000000000011" header="0.30000000000000004" footer="0.30000000000000004"/>
  <pageSetup paperSize="9" orientation="portrait" horizontalDpi="0" verticalDpi="0"/>
  <colBreaks count="1" manualBreakCount="1">
    <brk id="5" max="1048575" man="1"/>
  </colBreaks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06721-BDDE-42A8-ADD1-6403371F91ED}">
  <dimension ref="A1:H69"/>
  <sheetViews>
    <sheetView workbookViewId="0"/>
  </sheetViews>
  <sheetFormatPr defaultColWidth="11.453125" defaultRowHeight="14.5" x14ac:dyDescent="0.35"/>
  <cols>
    <col min="1" max="1" width="22.26953125" bestFit="1" customWidth="1"/>
    <col min="2" max="2" width="17" bestFit="1" customWidth="1"/>
    <col min="3" max="3" width="17" customWidth="1"/>
    <col min="4" max="6" width="14.26953125" customWidth="1"/>
    <col min="7" max="7" width="16.453125" bestFit="1" customWidth="1"/>
  </cols>
  <sheetData>
    <row r="1" spans="1:8" x14ac:dyDescent="0.35">
      <c r="A1" s="68" t="s">
        <v>160</v>
      </c>
    </row>
    <row r="2" spans="1:8" x14ac:dyDescent="0.35">
      <c r="G2" s="69" t="s">
        <v>171</v>
      </c>
    </row>
    <row r="3" spans="1:8" ht="58" x14ac:dyDescent="0.35">
      <c r="B3" s="54" t="s">
        <v>141</v>
      </c>
      <c r="C3" s="54" t="s">
        <v>142</v>
      </c>
      <c r="D3" s="16" t="s">
        <v>21</v>
      </c>
      <c r="E3" s="16" t="s">
        <v>48</v>
      </c>
      <c r="F3" s="16" t="s">
        <v>64</v>
      </c>
      <c r="G3" s="88" t="s">
        <v>24</v>
      </c>
    </row>
    <row r="4" spans="1:8" x14ac:dyDescent="0.35">
      <c r="A4" t="s">
        <v>8</v>
      </c>
      <c r="B4" s="59">
        <v>3632263.2529285001</v>
      </c>
      <c r="C4" s="1">
        <v>2925645</v>
      </c>
      <c r="D4" s="1">
        <f t="shared" ref="D4:D10" si="0">D15</f>
        <v>3335235.3</v>
      </c>
      <c r="E4" s="1">
        <f>E25</f>
        <v>1228770.9000000001</v>
      </c>
      <c r="F4" s="1">
        <f>E35</f>
        <v>3335235.3</v>
      </c>
      <c r="G4" s="89">
        <f>E45</f>
        <v>1228770.9000000001</v>
      </c>
    </row>
    <row r="5" spans="1:8" x14ac:dyDescent="0.35">
      <c r="A5" t="s">
        <v>7</v>
      </c>
      <c r="B5" s="59">
        <v>4428781.2476285491</v>
      </c>
      <c r="C5" s="1">
        <v>3276265</v>
      </c>
      <c r="D5" s="1">
        <f t="shared" si="0"/>
        <v>3734942.1</v>
      </c>
      <c r="E5" s="1">
        <f t="shared" ref="E5:E10" si="1">E26</f>
        <v>589727.70000000019</v>
      </c>
      <c r="F5" s="1">
        <f t="shared" ref="F5:F10" si="2">E36</f>
        <v>3734942.1</v>
      </c>
      <c r="G5" s="89">
        <f t="shared" ref="G5:G10" si="3">E46</f>
        <v>589727.70000000019</v>
      </c>
    </row>
    <row r="6" spans="1:8" x14ac:dyDescent="0.35">
      <c r="A6" t="s">
        <v>2</v>
      </c>
      <c r="B6" s="60">
        <v>4798776.2352190884</v>
      </c>
      <c r="C6" s="1">
        <v>5152683</v>
      </c>
      <c r="D6" s="1">
        <f t="shared" si="0"/>
        <v>4740468.3600000003</v>
      </c>
      <c r="E6" s="1">
        <f t="shared" si="1"/>
        <v>4740468.3600000003</v>
      </c>
      <c r="F6" s="1">
        <f t="shared" si="2"/>
        <v>2573868.2121599996</v>
      </c>
      <c r="G6" s="89">
        <f t="shared" si="3"/>
        <v>2573868.2121599996</v>
      </c>
    </row>
    <row r="7" spans="1:8" x14ac:dyDescent="0.35">
      <c r="A7" t="s">
        <v>12</v>
      </c>
      <c r="B7" s="59">
        <v>5797.53</v>
      </c>
      <c r="C7" s="1">
        <v>4416</v>
      </c>
      <c r="D7" s="1">
        <f t="shared" si="0"/>
        <v>5608.32</v>
      </c>
      <c r="E7" s="1">
        <f t="shared" si="1"/>
        <v>5608.32</v>
      </c>
      <c r="F7" s="1">
        <f t="shared" si="2"/>
        <v>5608.32</v>
      </c>
      <c r="G7" s="89">
        <f t="shared" si="3"/>
        <v>5608.32</v>
      </c>
    </row>
    <row r="8" spans="1:8" x14ac:dyDescent="0.35">
      <c r="A8" t="s">
        <v>4</v>
      </c>
      <c r="B8" s="59">
        <v>7767.6945601230991</v>
      </c>
      <c r="C8" s="61">
        <v>8363</v>
      </c>
      <c r="D8" s="1">
        <f t="shared" si="0"/>
        <v>6355.88</v>
      </c>
      <c r="E8" s="1">
        <f t="shared" si="1"/>
        <v>6355.88</v>
      </c>
      <c r="F8" s="1">
        <f t="shared" si="2"/>
        <v>6355.88</v>
      </c>
      <c r="G8" s="89">
        <f t="shared" si="3"/>
        <v>6355.88</v>
      </c>
    </row>
    <row r="9" spans="1:8" x14ac:dyDescent="0.35">
      <c r="A9" t="s">
        <v>5</v>
      </c>
      <c r="B9" s="59">
        <v>345460</v>
      </c>
      <c r="C9" s="1">
        <v>213737</v>
      </c>
      <c r="D9" s="1">
        <f t="shared" si="0"/>
        <v>273583.35999999999</v>
      </c>
      <c r="E9" s="1">
        <f t="shared" si="1"/>
        <v>273583.35999999999</v>
      </c>
      <c r="F9" s="1">
        <f t="shared" si="2"/>
        <v>273583.35999999999</v>
      </c>
      <c r="G9" s="89">
        <f t="shared" si="3"/>
        <v>273583.35999999999</v>
      </c>
    </row>
    <row r="10" spans="1:8" x14ac:dyDescent="0.35">
      <c r="A10" t="s">
        <v>6</v>
      </c>
      <c r="B10" s="59">
        <v>415652.67130882398</v>
      </c>
      <c r="C10" s="1">
        <v>632563</v>
      </c>
      <c r="D10" s="1">
        <f t="shared" si="0"/>
        <v>803355.01</v>
      </c>
      <c r="E10" s="1">
        <f t="shared" si="1"/>
        <v>803355.01</v>
      </c>
      <c r="F10" s="1">
        <f t="shared" si="2"/>
        <v>803355.01</v>
      </c>
      <c r="G10" s="89">
        <f t="shared" si="3"/>
        <v>803355.01</v>
      </c>
    </row>
    <row r="11" spans="1:8" x14ac:dyDescent="0.35">
      <c r="A11" t="s">
        <v>19</v>
      </c>
      <c r="B11" s="59">
        <f t="shared" ref="B11:G11" si="4">SUM(B4:B10)</f>
        <v>13634498.631645085</v>
      </c>
      <c r="C11" s="1">
        <f t="shared" si="4"/>
        <v>12213672</v>
      </c>
      <c r="D11" s="1">
        <f t="shared" si="4"/>
        <v>12899548.330000002</v>
      </c>
      <c r="E11" s="1">
        <f t="shared" si="4"/>
        <v>7647869.5300000012</v>
      </c>
      <c r="F11" s="1">
        <f t="shared" si="4"/>
        <v>10732948.182160001</v>
      </c>
      <c r="G11" s="89">
        <f t="shared" si="4"/>
        <v>5481269.3821600005</v>
      </c>
    </row>
    <row r="12" spans="1:8" x14ac:dyDescent="0.35">
      <c r="A12" t="s">
        <v>20</v>
      </c>
      <c r="B12" s="1"/>
      <c r="C12" s="1"/>
      <c r="D12" s="55">
        <f>+D11/$B$11</f>
        <v>0.94609627229421589</v>
      </c>
      <c r="E12" s="55">
        <f t="shared" ref="E12:G12" si="5">+E11/$B$11</f>
        <v>0.56092048095187197</v>
      </c>
      <c r="F12" s="55">
        <f t="shared" si="5"/>
        <v>0.78719052838872194</v>
      </c>
      <c r="G12" s="90">
        <f t="shared" si="5"/>
        <v>0.40201473704637808</v>
      </c>
    </row>
    <row r="13" spans="1:8" x14ac:dyDescent="0.35">
      <c r="B13" s="9" t="s">
        <v>21</v>
      </c>
      <c r="C13" s="9"/>
    </row>
    <row r="14" spans="1:8" x14ac:dyDescent="0.35">
      <c r="B14" t="s">
        <v>0</v>
      </c>
      <c r="C14" t="s">
        <v>1</v>
      </c>
      <c r="D14" t="s">
        <v>9</v>
      </c>
    </row>
    <row r="15" spans="1:8" x14ac:dyDescent="0.35">
      <c r="A15" t="s">
        <v>8</v>
      </c>
      <c r="B15" s="7">
        <v>-0.14000000000000001</v>
      </c>
      <c r="C15" s="53">
        <f t="shared" ref="C15:C21" si="6">C4*B15</f>
        <v>-409590.30000000005</v>
      </c>
      <c r="D15" s="1">
        <f t="shared" ref="D15:D21" si="7">C4-C15</f>
        <v>3335235.3</v>
      </c>
      <c r="F15" s="2"/>
      <c r="G15" s="2"/>
      <c r="H15" s="2"/>
    </row>
    <row r="16" spans="1:8" x14ac:dyDescent="0.35">
      <c r="A16" t="s">
        <v>7</v>
      </c>
      <c r="B16" s="7">
        <v>-0.14000000000000001</v>
      </c>
      <c r="C16" s="53">
        <f t="shared" si="6"/>
        <v>-458677.10000000003</v>
      </c>
      <c r="D16" s="1">
        <f t="shared" si="7"/>
        <v>3734942.1</v>
      </c>
    </row>
    <row r="17" spans="1:5" x14ac:dyDescent="0.35">
      <c r="A17" t="s">
        <v>2</v>
      </c>
      <c r="B17" s="7">
        <v>0.08</v>
      </c>
      <c r="C17" s="53">
        <f t="shared" si="6"/>
        <v>412214.64</v>
      </c>
      <c r="D17" s="1">
        <f t="shared" si="7"/>
        <v>4740468.3600000003</v>
      </c>
    </row>
    <row r="18" spans="1:5" x14ac:dyDescent="0.35">
      <c r="A18" t="s">
        <v>3</v>
      </c>
      <c r="B18" s="7">
        <v>-0.27</v>
      </c>
      <c r="C18" s="53">
        <f t="shared" si="6"/>
        <v>-1192.3200000000002</v>
      </c>
      <c r="D18" s="1">
        <f t="shared" si="7"/>
        <v>5608.32</v>
      </c>
    </row>
    <row r="19" spans="1:5" x14ac:dyDescent="0.35">
      <c r="A19" t="s">
        <v>4</v>
      </c>
      <c r="B19" s="7">
        <v>0.24</v>
      </c>
      <c r="C19" s="53">
        <f t="shared" si="6"/>
        <v>2007.12</v>
      </c>
      <c r="D19" s="1">
        <f t="shared" si="7"/>
        <v>6355.88</v>
      </c>
    </row>
    <row r="20" spans="1:5" x14ac:dyDescent="0.35">
      <c r="A20" t="s">
        <v>5</v>
      </c>
      <c r="B20" s="7">
        <v>-0.28000000000000003</v>
      </c>
      <c r="C20" s="53">
        <f t="shared" si="6"/>
        <v>-59846.360000000008</v>
      </c>
      <c r="D20" s="1">
        <f t="shared" si="7"/>
        <v>273583.35999999999</v>
      </c>
    </row>
    <row r="21" spans="1:5" x14ac:dyDescent="0.35">
      <c r="A21" t="s">
        <v>6</v>
      </c>
      <c r="B21" s="7">
        <v>-0.27</v>
      </c>
      <c r="C21" s="53">
        <f t="shared" si="6"/>
        <v>-170792.01</v>
      </c>
      <c r="D21" s="1">
        <f t="shared" si="7"/>
        <v>803355.01</v>
      </c>
    </row>
    <row r="23" spans="1:5" x14ac:dyDescent="0.35">
      <c r="B23" s="9" t="s">
        <v>48</v>
      </c>
      <c r="C23" s="9"/>
    </row>
    <row r="24" spans="1:5" ht="58" x14ac:dyDescent="0.35">
      <c r="B24" t="s">
        <v>0</v>
      </c>
      <c r="C24" s="54" t="s">
        <v>146</v>
      </c>
      <c r="D24" t="s">
        <v>1</v>
      </c>
      <c r="E24" t="s">
        <v>9</v>
      </c>
    </row>
    <row r="25" spans="1:5" x14ac:dyDescent="0.35">
      <c r="A25" t="s">
        <v>8</v>
      </c>
      <c r="B25" s="7">
        <f>C25*0.58</f>
        <v>0.57999999999999996</v>
      </c>
      <c r="C25" s="55">
        <v>1</v>
      </c>
      <c r="D25" s="53">
        <f t="shared" ref="D25:D31" si="8">C4*B25</f>
        <v>1696874.0999999999</v>
      </c>
      <c r="E25" s="1">
        <f t="shared" ref="E25:E31" si="9">C4-D25</f>
        <v>1228770.9000000001</v>
      </c>
    </row>
    <row r="26" spans="1:5" x14ac:dyDescent="0.35">
      <c r="A26" t="s">
        <v>7</v>
      </c>
      <c r="B26" s="7">
        <f>C26*0.82</f>
        <v>0.82</v>
      </c>
      <c r="C26" s="55">
        <v>1</v>
      </c>
      <c r="D26" s="53">
        <f t="shared" si="8"/>
        <v>2686537.3</v>
      </c>
      <c r="E26" s="1">
        <f t="shared" si="9"/>
        <v>589727.70000000019</v>
      </c>
    </row>
    <row r="27" spans="1:5" x14ac:dyDescent="0.35">
      <c r="A27" t="s">
        <v>2</v>
      </c>
      <c r="B27" s="7">
        <v>0.08</v>
      </c>
      <c r="C27" s="57" t="s">
        <v>140</v>
      </c>
      <c r="D27" s="53">
        <f t="shared" si="8"/>
        <v>412214.64</v>
      </c>
      <c r="E27" s="1">
        <f t="shared" si="9"/>
        <v>4740468.3600000003</v>
      </c>
    </row>
    <row r="28" spans="1:5" x14ac:dyDescent="0.35">
      <c r="A28" t="s">
        <v>3</v>
      </c>
      <c r="B28" s="7">
        <v>-0.27</v>
      </c>
      <c r="C28" s="57" t="s">
        <v>140</v>
      </c>
      <c r="D28" s="53">
        <f t="shared" si="8"/>
        <v>-1192.3200000000002</v>
      </c>
      <c r="E28" s="1">
        <f t="shared" si="9"/>
        <v>5608.32</v>
      </c>
    </row>
    <row r="29" spans="1:5" x14ac:dyDescent="0.35">
      <c r="A29" t="s">
        <v>4</v>
      </c>
      <c r="B29" s="7">
        <v>0.24</v>
      </c>
      <c r="C29" s="57" t="s">
        <v>140</v>
      </c>
      <c r="D29" s="53">
        <f t="shared" si="8"/>
        <v>2007.12</v>
      </c>
      <c r="E29" s="1">
        <f t="shared" si="9"/>
        <v>6355.88</v>
      </c>
    </row>
    <row r="30" spans="1:5" x14ac:dyDescent="0.35">
      <c r="A30" t="s">
        <v>5</v>
      </c>
      <c r="B30" s="7">
        <v>-0.28000000000000003</v>
      </c>
      <c r="C30" s="57" t="s">
        <v>140</v>
      </c>
      <c r="D30" s="53">
        <f t="shared" si="8"/>
        <v>-59846.360000000008</v>
      </c>
      <c r="E30" s="1">
        <f t="shared" si="9"/>
        <v>273583.35999999999</v>
      </c>
    </row>
    <row r="31" spans="1:5" x14ac:dyDescent="0.35">
      <c r="A31" t="s">
        <v>6</v>
      </c>
      <c r="B31" s="7">
        <v>-0.27</v>
      </c>
      <c r="C31" s="57" t="s">
        <v>140</v>
      </c>
      <c r="D31" s="53">
        <f t="shared" si="8"/>
        <v>-170792.01</v>
      </c>
      <c r="E31" s="1">
        <f t="shared" si="9"/>
        <v>803355.01</v>
      </c>
    </row>
    <row r="33" spans="1:6" x14ac:dyDescent="0.35">
      <c r="B33" s="10" t="s">
        <v>54</v>
      </c>
      <c r="C33" s="10"/>
      <c r="D33" s="5"/>
      <c r="E33" s="5"/>
    </row>
    <row r="34" spans="1:6" ht="58" x14ac:dyDescent="0.35">
      <c r="B34" s="5" t="s">
        <v>0</v>
      </c>
      <c r="C34" s="54" t="s">
        <v>146</v>
      </c>
      <c r="D34" s="5" t="s">
        <v>1</v>
      </c>
      <c r="E34" s="5" t="s">
        <v>9</v>
      </c>
    </row>
    <row r="35" spans="1:6" x14ac:dyDescent="0.35">
      <c r="A35" t="s">
        <v>8</v>
      </c>
      <c r="B35" s="7">
        <v>-0.14000000000000001</v>
      </c>
      <c r="C35" s="57" t="s">
        <v>140</v>
      </c>
      <c r="D35" s="6">
        <f t="shared" ref="D35:D41" si="10">C4*B35</f>
        <v>-409590.30000000005</v>
      </c>
      <c r="E35" s="3">
        <f t="shared" ref="E35:E41" si="11">C4-D35</f>
        <v>3335235.3</v>
      </c>
    </row>
    <row r="36" spans="1:6" x14ac:dyDescent="0.35">
      <c r="A36" t="s">
        <v>7</v>
      </c>
      <c r="B36" s="7">
        <v>-0.14000000000000001</v>
      </c>
      <c r="C36" s="57" t="s">
        <v>140</v>
      </c>
      <c r="D36" s="6">
        <f t="shared" si="10"/>
        <v>-458677.10000000003</v>
      </c>
      <c r="E36" s="3">
        <f t="shared" si="11"/>
        <v>3734942.1</v>
      </c>
    </row>
    <row r="37" spans="1:6" x14ac:dyDescent="0.35">
      <c r="A37" t="s">
        <v>2</v>
      </c>
      <c r="B37" s="8">
        <f>(C37*0.92*0.64)</f>
        <v>0.50048000000000004</v>
      </c>
      <c r="C37" s="57">
        <v>0.85</v>
      </c>
      <c r="D37" s="6">
        <f t="shared" si="10"/>
        <v>2578814.7878400004</v>
      </c>
      <c r="E37" s="3">
        <f t="shared" si="11"/>
        <v>2573868.2121599996</v>
      </c>
    </row>
    <row r="38" spans="1:6" x14ac:dyDescent="0.35">
      <c r="A38" t="s">
        <v>3</v>
      </c>
      <c r="B38" s="7">
        <v>-0.27</v>
      </c>
      <c r="C38" s="57" t="s">
        <v>140</v>
      </c>
      <c r="D38" s="6">
        <f t="shared" si="10"/>
        <v>-1192.3200000000002</v>
      </c>
      <c r="E38" s="3">
        <f t="shared" si="11"/>
        <v>5608.32</v>
      </c>
    </row>
    <row r="39" spans="1:6" x14ac:dyDescent="0.35">
      <c r="A39" t="s">
        <v>4</v>
      </c>
      <c r="B39" s="7">
        <v>0.24</v>
      </c>
      <c r="C39" s="57" t="s">
        <v>140</v>
      </c>
      <c r="D39" s="6">
        <f t="shared" si="10"/>
        <v>2007.12</v>
      </c>
      <c r="E39" s="3">
        <f t="shared" si="11"/>
        <v>6355.88</v>
      </c>
    </row>
    <row r="40" spans="1:6" x14ac:dyDescent="0.35">
      <c r="A40" t="s">
        <v>5</v>
      </c>
      <c r="B40" s="7">
        <v>-0.28000000000000003</v>
      </c>
      <c r="C40" s="57" t="s">
        <v>140</v>
      </c>
      <c r="D40" s="6">
        <f t="shared" si="10"/>
        <v>-59846.360000000008</v>
      </c>
      <c r="E40" s="3">
        <f t="shared" si="11"/>
        <v>273583.35999999999</v>
      </c>
    </row>
    <row r="41" spans="1:6" x14ac:dyDescent="0.35">
      <c r="A41" t="s">
        <v>6</v>
      </c>
      <c r="B41" s="7">
        <v>-0.27</v>
      </c>
      <c r="C41" s="57" t="s">
        <v>140</v>
      </c>
      <c r="D41" s="6">
        <f t="shared" si="10"/>
        <v>-170792.01</v>
      </c>
      <c r="E41" s="3">
        <f t="shared" si="11"/>
        <v>803355.01</v>
      </c>
    </row>
    <row r="43" spans="1:6" x14ac:dyDescent="0.35">
      <c r="A43" s="69" t="s">
        <v>171</v>
      </c>
      <c r="B43" s="80" t="s">
        <v>26</v>
      </c>
      <c r="C43" s="80"/>
      <c r="D43" s="79"/>
      <c r="E43" s="79"/>
    </row>
    <row r="44" spans="1:6" x14ac:dyDescent="0.35">
      <c r="A44" s="79"/>
      <c r="B44" s="79" t="s">
        <v>0</v>
      </c>
      <c r="C44" s="79"/>
      <c r="D44" s="79" t="s">
        <v>1</v>
      </c>
      <c r="E44" s="79" t="s">
        <v>9</v>
      </c>
    </row>
    <row r="45" spans="1:6" x14ac:dyDescent="0.35">
      <c r="A45" s="79" t="s">
        <v>8</v>
      </c>
      <c r="B45" s="81">
        <f>B25</f>
        <v>0.57999999999999996</v>
      </c>
      <c r="C45" s="81"/>
      <c r="D45" s="82">
        <f t="shared" ref="D45:D51" si="12">C4*B45</f>
        <v>1696874.0999999999</v>
      </c>
      <c r="E45" s="83">
        <f t="shared" ref="E45:E51" si="13">C4-D45</f>
        <v>1228770.9000000001</v>
      </c>
    </row>
    <row r="46" spans="1:6" x14ac:dyDescent="0.35">
      <c r="A46" s="79" t="s">
        <v>7</v>
      </c>
      <c r="B46" s="81">
        <f>B26</f>
        <v>0.82</v>
      </c>
      <c r="C46" s="81"/>
      <c r="D46" s="82">
        <f t="shared" si="12"/>
        <v>2686537.3</v>
      </c>
      <c r="E46" s="83">
        <f t="shared" si="13"/>
        <v>589727.70000000019</v>
      </c>
    </row>
    <row r="47" spans="1:6" x14ac:dyDescent="0.35">
      <c r="A47" s="79" t="s">
        <v>2</v>
      </c>
      <c r="B47" s="81">
        <f>B37</f>
        <v>0.50048000000000004</v>
      </c>
      <c r="C47" s="81"/>
      <c r="D47" s="82">
        <f t="shared" si="12"/>
        <v>2578814.7878400004</v>
      </c>
      <c r="E47" s="83">
        <f t="shared" si="13"/>
        <v>2573868.2121599996</v>
      </c>
      <c r="F47" s="15"/>
    </row>
    <row r="48" spans="1:6" x14ac:dyDescent="0.35">
      <c r="A48" s="79" t="s">
        <v>3</v>
      </c>
      <c r="B48" s="81">
        <v>-0.27</v>
      </c>
      <c r="C48" s="81"/>
      <c r="D48" s="82">
        <f t="shared" si="12"/>
        <v>-1192.3200000000002</v>
      </c>
      <c r="E48" s="83">
        <f t="shared" si="13"/>
        <v>5608.32</v>
      </c>
    </row>
    <row r="49" spans="1:5" x14ac:dyDescent="0.35">
      <c r="A49" s="79" t="s">
        <v>4</v>
      </c>
      <c r="B49" s="81">
        <v>0.24</v>
      </c>
      <c r="C49" s="81"/>
      <c r="D49" s="82">
        <f t="shared" si="12"/>
        <v>2007.12</v>
      </c>
      <c r="E49" s="83">
        <f t="shared" si="13"/>
        <v>6355.88</v>
      </c>
    </row>
    <row r="50" spans="1:5" x14ac:dyDescent="0.35">
      <c r="A50" s="79" t="s">
        <v>5</v>
      </c>
      <c r="B50" s="81">
        <v>-0.28000000000000003</v>
      </c>
      <c r="C50" s="81"/>
      <c r="D50" s="82">
        <f t="shared" si="12"/>
        <v>-59846.360000000008</v>
      </c>
      <c r="E50" s="83">
        <f t="shared" si="13"/>
        <v>273583.35999999999</v>
      </c>
    </row>
    <row r="51" spans="1:5" x14ac:dyDescent="0.35">
      <c r="A51" s="79" t="s">
        <v>6</v>
      </c>
      <c r="B51" s="81">
        <v>-0.27</v>
      </c>
      <c r="C51" s="81"/>
      <c r="D51" s="82">
        <f t="shared" si="12"/>
        <v>-170792.01</v>
      </c>
      <c r="E51" s="83">
        <f t="shared" si="13"/>
        <v>803355.01</v>
      </c>
    </row>
    <row r="52" spans="1:5" x14ac:dyDescent="0.35">
      <c r="B52" s="8"/>
      <c r="C52" s="8"/>
      <c r="D52" s="6"/>
      <c r="E52" s="3"/>
    </row>
    <row r="53" spans="1:5" x14ac:dyDescent="0.35">
      <c r="B53" s="8"/>
      <c r="C53" s="8"/>
      <c r="D53" s="6"/>
      <c r="E53" s="3"/>
    </row>
    <row r="54" spans="1:5" x14ac:dyDescent="0.35">
      <c r="B54" s="8"/>
      <c r="C54" s="8"/>
      <c r="D54" s="6"/>
      <c r="E54" s="3"/>
    </row>
    <row r="55" spans="1:5" x14ac:dyDescent="0.35">
      <c r="B55" s="8"/>
      <c r="C55" s="8"/>
      <c r="D55" s="6"/>
      <c r="E55" s="3"/>
    </row>
    <row r="56" spans="1:5" x14ac:dyDescent="0.35">
      <c r="B56" s="8"/>
      <c r="C56" s="8"/>
      <c r="D56" s="6"/>
      <c r="E56" s="3"/>
    </row>
    <row r="57" spans="1:5" x14ac:dyDescent="0.35">
      <c r="B57" s="8"/>
      <c r="C57" s="8"/>
      <c r="D57" s="6"/>
      <c r="E57" s="3"/>
    </row>
    <row r="58" spans="1:5" x14ac:dyDescent="0.35">
      <c r="B58" s="8"/>
      <c r="C58" s="8"/>
      <c r="D58" s="6"/>
      <c r="E58" s="3"/>
    </row>
    <row r="59" spans="1:5" x14ac:dyDescent="0.35">
      <c r="B59" s="8"/>
      <c r="C59" s="8"/>
      <c r="D59" s="6"/>
      <c r="E59" s="3"/>
    </row>
    <row r="60" spans="1:5" x14ac:dyDescent="0.35">
      <c r="B60" s="8"/>
      <c r="C60" s="8"/>
      <c r="D60" s="6"/>
      <c r="E60" s="3"/>
    </row>
    <row r="61" spans="1:5" x14ac:dyDescent="0.35">
      <c r="B61" s="8"/>
      <c r="C61" s="8"/>
      <c r="D61" s="6"/>
      <c r="E61" s="3"/>
    </row>
    <row r="63" spans="1:5" x14ac:dyDescent="0.35">
      <c r="B63" s="12"/>
      <c r="C63" s="12"/>
    </row>
    <row r="64" spans="1:5" x14ac:dyDescent="0.35">
      <c r="B64" s="12"/>
      <c r="C64" s="12"/>
    </row>
    <row r="65" spans="2:3" x14ac:dyDescent="0.35">
      <c r="B65" s="12"/>
      <c r="C65" s="12"/>
    </row>
    <row r="66" spans="2:3" x14ac:dyDescent="0.35">
      <c r="B66" s="12"/>
      <c r="C66" s="12"/>
    </row>
    <row r="67" spans="2:3" x14ac:dyDescent="0.35">
      <c r="B67" s="12"/>
      <c r="C67" s="12"/>
    </row>
    <row r="68" spans="2:3" x14ac:dyDescent="0.35">
      <c r="B68" s="12"/>
      <c r="C68" s="12"/>
    </row>
    <row r="69" spans="2:3" x14ac:dyDescent="0.35">
      <c r="B69" s="12"/>
      <c r="C69" s="12"/>
    </row>
  </sheetData>
  <pageMargins left="0.70000000000000007" right="0.70000000000000007" top="0.75000000000000011" bottom="0.75000000000000011" header="0.30000000000000004" footer="0.30000000000000004"/>
  <pageSetup paperSize="9" orientation="portrait" horizontalDpi="0" verticalDpi="0"/>
  <colBreaks count="1" manualBreakCount="1">
    <brk id="5" max="1048575" man="1"/>
  </col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Change log</vt:lpstr>
      <vt:lpstr>Sector Chart</vt:lpstr>
      <vt:lpstr>2015-2018</vt:lpstr>
      <vt:lpstr>Scenario Descriptions</vt:lpstr>
      <vt:lpstr>A 2030 Reduction Scenario-Low</vt:lpstr>
      <vt:lpstr>A 2050 Reduction Scenario-Low</vt:lpstr>
      <vt:lpstr>B 2030 Reduction Scenario-High</vt:lpstr>
      <vt:lpstr>B 2050 Reduction Scenario-High</vt:lpstr>
      <vt:lpstr>C 2050 Reduction Scenario Zero</vt:lpstr>
      <vt:lpstr>D 2050 Scenario ZGrid LGL LCT </vt:lpstr>
      <vt:lpstr>E 2050 80% Reduction Scenario</vt:lpstr>
      <vt:lpstr>2030 Reduction Scenario_6</vt:lpstr>
      <vt:lpstr>2030 Reduction Scenario_7</vt:lpstr>
      <vt:lpstr>2050 Reduction Scenario_6</vt:lpstr>
      <vt:lpstr>2050 Reduction Scenario_7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King</dc:creator>
  <cp:lastModifiedBy>Althen, Aline</cp:lastModifiedBy>
  <dcterms:created xsi:type="dcterms:W3CDTF">2020-01-30T17:28:23Z</dcterms:created>
  <dcterms:modified xsi:type="dcterms:W3CDTF">2020-03-27T17:51:00Z</dcterms:modified>
</cp:coreProperties>
</file>