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xhan01\Desktop\"/>
    </mc:Choice>
  </mc:AlternateContent>
  <xr:revisionPtr revIDLastSave="0" documentId="13_ncr:1_{E08C7900-64F2-4EC6-866D-B19135B09114}" xr6:coauthVersionLast="47" xr6:coauthVersionMax="47" xr10:uidLastSave="{00000000-0000-0000-0000-000000000000}"/>
  <bookViews>
    <workbookView xWindow="-120" yWindow="-120" windowWidth="29040" windowHeight="15840" xr2:uid="{00000000-000D-0000-FFFF-FFFF00000000}"/>
  </bookViews>
  <sheets>
    <sheet name="Data&amp;Summary" sheetId="1" r:id="rId1"/>
    <sheet name="County Taxi Rate" sheetId="2" r:id="rId2"/>
    <sheet name="NCS rate" sheetId="3" r:id="rId3"/>
    <sheet name="HopSkipDrive" sheetId="4" r:id="rId4"/>
    <sheet name="Taxi Request Form" sheetId="5" r:id="rId5"/>
  </sheets>
  <definedNames>
    <definedName name="_xlnm.Print_Area" localSheetId="0">'Data&amp;Summary'!$A$3:$G$46</definedName>
    <definedName name="_xlnm.Print_Area" localSheetId="4">'Taxi Request Form'!$A$1:$J$27</definedName>
    <definedName name="Z_34C47C7D_6C7C_40D2_9019_DFB168406B82_.wvu.PrintArea" localSheetId="0" hidden="1">'Data&amp;Summary'!$A$3:$F$48</definedName>
  </definedNames>
  <calcPr calcId="191029"/>
  <customWorkbookViews>
    <customWorkbookView name="Transportation" guid="{34C47C7D-6C7C-40D2-9019-DFB168406B82}"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2" l="1"/>
  <c r="D9" i="2" s="1"/>
  <c r="C4" i="2"/>
  <c r="C9" i="2" s="1"/>
  <c r="I3" i="2"/>
  <c r="I2" i="2"/>
  <c r="I5" i="2" l="1"/>
  <c r="I7" i="2" s="1"/>
  <c r="I8" i="2" s="1"/>
  <c r="I12" i="2" s="1"/>
  <c r="A38" i="1" s="1"/>
  <c r="D5" i="3"/>
  <c r="D4" i="3"/>
  <c r="D5" i="4" l="1"/>
  <c r="C8" i="2"/>
  <c r="D15" i="3" l="1"/>
  <c r="D9" i="3"/>
  <c r="D8" i="2"/>
  <c r="D7" i="2" l="1"/>
  <c r="D6" i="2"/>
  <c r="C6" i="2"/>
  <c r="C7" i="2"/>
  <c r="D6" i="4"/>
  <c r="D4" i="4"/>
  <c r="C6" i="4"/>
  <c r="C5" i="4"/>
  <c r="C4" i="4"/>
  <c r="C7" i="4" l="1"/>
  <c r="D7" i="4" l="1"/>
  <c r="D8" i="4" s="1"/>
  <c r="F38" i="1" s="1"/>
  <c r="D17" i="3"/>
  <c r="D16" i="3"/>
  <c r="D11" i="3"/>
  <c r="D5" i="2"/>
  <c r="C5" i="2"/>
  <c r="B32" i="1" l="1"/>
  <c r="B30" i="1"/>
  <c r="D18" i="3"/>
  <c r="D10" i="3" l="1"/>
  <c r="D12" i="3" s="1"/>
  <c r="B31" i="1" l="1"/>
  <c r="D10" i="2"/>
  <c r="D20" i="3"/>
  <c r="D22" i="3" l="1"/>
  <c r="D24" i="3" l="1"/>
  <c r="D38" i="1" s="1"/>
  <c r="D25" i="3"/>
  <c r="B34" i="1"/>
  <c r="D12" i="2" l="1"/>
  <c r="B35" i="1" s="1"/>
  <c r="D14" i="2" l="1"/>
  <c r="B38" i="1" s="1"/>
</calcChain>
</file>

<file path=xl/sharedStrings.xml><?xml version="1.0" encoding="utf-8"?>
<sst xmlns="http://schemas.openxmlformats.org/spreadsheetml/2006/main" count="150" uniqueCount="130">
  <si>
    <t>10% Multiplier</t>
  </si>
  <si>
    <t>Additional Passenger rate (over 12 years)</t>
  </si>
  <si>
    <t>Each 61 seconds of waiting time</t>
  </si>
  <si>
    <t>10% multiplier</t>
  </si>
  <si>
    <t>Service cost</t>
  </si>
  <si>
    <t>Trip charge</t>
  </si>
  <si>
    <t>Total Service charge</t>
  </si>
  <si>
    <t>Service charge</t>
  </si>
  <si>
    <t>Supervisor</t>
  </si>
  <si>
    <t>Harmony #</t>
  </si>
  <si>
    <t>minutes</t>
  </si>
  <si>
    <t>Total time</t>
  </si>
  <si>
    <t>Wait time</t>
  </si>
  <si>
    <t>Wait time charge</t>
  </si>
  <si>
    <t>Passenger charge</t>
  </si>
  <si>
    <t>additional Passenger (&gt;12)</t>
  </si>
  <si>
    <t>Pennino building address</t>
  </si>
  <si>
    <t>12011 Government Center parkway, Fairfax, VA 22035</t>
  </si>
  <si>
    <t>within 9000 hours</t>
  </si>
  <si>
    <t>if over 9000 hours</t>
  </si>
  <si>
    <t>miles</t>
  </si>
  <si>
    <t>No. of trips</t>
  </si>
  <si>
    <t>Round Trip</t>
  </si>
  <si>
    <t>Total service time</t>
  </si>
  <si>
    <t>Ride initiation fee</t>
  </si>
  <si>
    <t>Mileage charge</t>
  </si>
  <si>
    <t xml:space="preserve">Single Trips </t>
  </si>
  <si>
    <t xml:space="preserve">Round Trips </t>
  </si>
  <si>
    <t>Subtotal</t>
  </si>
  <si>
    <t>Total charge</t>
  </si>
  <si>
    <t>Start point distance to Pennino</t>
  </si>
  <si>
    <t>Destination distance to Pennino</t>
  </si>
  <si>
    <t>Total  time</t>
  </si>
  <si>
    <t>HopSkipDrive Estimate</t>
  </si>
  <si>
    <t>Rate</t>
  </si>
  <si>
    <t>Carpooling - shared portion</t>
  </si>
  <si>
    <t>Single Trips</t>
  </si>
  <si>
    <t>Round Trips</t>
  </si>
  <si>
    <t>Initial drop charge - first 1/6 mile</t>
  </si>
  <si>
    <t xml:space="preserve">Trip charge </t>
  </si>
  <si>
    <t>Wait time - in minutes</t>
  </si>
  <si>
    <t>Estimated trip speed</t>
  </si>
  <si>
    <t>MPH</t>
  </si>
  <si>
    <t xml:space="preserve">Trip time </t>
  </si>
  <si>
    <t>Date(s)  of Ride</t>
  </si>
  <si>
    <t>County Authorized Taxi Cab Rates</t>
  </si>
  <si>
    <t xml:space="preserve">Use of Taxi Cabs is recommended when an adult or responsible older teen needs transportation.  Adults traveling with a child may use cabs as well.  It is not recommended to send children unaccompanied in taxis.  </t>
  </si>
  <si>
    <t xml:space="preserve">NCS transportation was designed for children's transportation. The drivers are screened and trained.  </t>
  </si>
  <si>
    <t xml:space="preserve">HopSkip Drive was designed for use by children traveling without an adult. Drivers are screened. </t>
  </si>
  <si>
    <t>CSA Case Manager (CM):</t>
  </si>
  <si>
    <t>Supervisor:</t>
  </si>
  <si>
    <t>CSA CM Phone:</t>
  </si>
  <si>
    <t>Supervisor Phone:</t>
  </si>
  <si>
    <r>
      <rPr>
        <sz val="11"/>
        <color theme="1"/>
        <rFont val="Calibri"/>
        <family val="2"/>
        <scheme val="minor"/>
      </rPr>
      <t>CSA CM #</t>
    </r>
    <r>
      <rPr>
        <sz val="9"/>
        <color theme="1"/>
        <rFont val="Calibri"/>
        <family val="2"/>
        <scheme val="minor"/>
      </rPr>
      <t xml:space="preserve"> (see service auth):</t>
    </r>
  </si>
  <si>
    <t>Agency:</t>
  </si>
  <si>
    <t>Date of Ride:</t>
  </si>
  <si>
    <t>Harmony #:</t>
  </si>
  <si>
    <t xml:space="preserve">__ </t>
  </si>
  <si>
    <t>One Way</t>
  </si>
  <si>
    <t>Pickup Time:</t>
  </si>
  <si>
    <t>Return Time:</t>
  </si>
  <si>
    <t>SUN</t>
  </si>
  <si>
    <t>MON</t>
  </si>
  <si>
    <t>TUES</t>
  </si>
  <si>
    <t>WED</t>
  </si>
  <si>
    <t>THUR</t>
  </si>
  <si>
    <t>FRI</t>
  </si>
  <si>
    <t>SAT</t>
  </si>
  <si>
    <t>Pickup</t>
  </si>
  <si>
    <t>Dropoff</t>
  </si>
  <si>
    <t>Date Range of Ongoing Trip</t>
  </si>
  <si>
    <t xml:space="preserve">From: </t>
  </si>
  <si>
    <t>__/__/__</t>
  </si>
  <si>
    <t>To:</t>
  </si>
  <si>
    <t xml:space="preserve"> __/__/__</t>
  </si>
  <si>
    <t>Client Name:</t>
  </si>
  <si>
    <t>Client Phone:</t>
  </si>
  <si>
    <t>Pickup Address:</t>
  </si>
  <si>
    <t>Destination Address:</t>
  </si>
  <si>
    <t>Return Destination:</t>
  </si>
  <si>
    <t>Stops:</t>
  </si>
  <si>
    <t>__ NO</t>
  </si>
  <si>
    <t>__ YES</t>
  </si>
  <si>
    <t>Details:</t>
  </si>
  <si>
    <t>Special Instructions:</t>
  </si>
  <si>
    <t>Authorized by:</t>
  </si>
  <si>
    <t>Date/Time Transmitted:</t>
  </si>
  <si>
    <t>Faxed</t>
  </si>
  <si>
    <t>Phone</t>
  </si>
  <si>
    <t>Email</t>
  </si>
  <si>
    <t>If phone, with whom did you speak?</t>
  </si>
  <si>
    <t>Old Dominion Transportation
(Formerly Springfield Yellow Cab, Fairfax Yellow Cab, Fairfax Red Top)
CSA CM: 703.650.0873
WillCalls/ETAs: 703.451.2255, Option 3
Fax: 703.569.4127</t>
  </si>
  <si>
    <t>Number of One Way Trips</t>
  </si>
  <si>
    <t>Number of Round Trips</t>
  </si>
  <si>
    <t>This form will calcuate estimated trip expenses. Please enter trip information and use the estimates to develop the authorization request for transportation.</t>
  </si>
  <si>
    <t>CSA Case Manager (CM)</t>
  </si>
  <si>
    <t>CM Email</t>
  </si>
  <si>
    <t>CM Phone</t>
  </si>
  <si>
    <t>Drop Off Address</t>
  </si>
  <si>
    <t>Pick Up Address</t>
  </si>
  <si>
    <t>Miles between Pick Up and Drop Off</t>
  </si>
  <si>
    <t>Miles between Pennino and Pick Up</t>
  </si>
  <si>
    <t xml:space="preserve">Miles between Drop Off and Pennino </t>
  </si>
  <si>
    <t>Needed to calculate NCS trip expenses.</t>
  </si>
  <si>
    <t>Enter distance between Pick Up and Droff Off. Use Google Maps or other app to determine driving distance.</t>
  </si>
  <si>
    <t>Total number of one way trips.</t>
  </si>
  <si>
    <t>Additional passengers over 12 years</t>
  </si>
  <si>
    <t>Number of minutes of wait time.</t>
  </si>
  <si>
    <t>Total number of round trips.</t>
  </si>
  <si>
    <t xml:space="preserve">Number of minutes of wait time </t>
  </si>
  <si>
    <t>The estimates below will be calculated based on the trip information provided. The cheapest option will be highlighted in yellow. These estimates are provided for informational purposes only. The individual needs of the child and family should be considered whenever making any transportation plans.</t>
  </si>
  <si>
    <t>Taxi Estimate</t>
  </si>
  <si>
    <t>NCS Estimate</t>
  </si>
  <si>
    <t>Trip Information</t>
  </si>
  <si>
    <t>Trip Calculations</t>
  </si>
  <si>
    <t xml:space="preserve">Please print this page and send it in with your request for authorization. </t>
  </si>
  <si>
    <t>Calculations are automitcally genereated using the information provided above.</t>
  </si>
  <si>
    <t>Total miles</t>
  </si>
  <si>
    <t>Total single trip miles</t>
  </si>
  <si>
    <t>Total round trip miles</t>
  </si>
  <si>
    <t>Gas Card amount</t>
  </si>
  <si>
    <t>10% allowance for wait time</t>
  </si>
  <si>
    <t>Gas card estimate</t>
  </si>
  <si>
    <t>Estimated gas card $</t>
  </si>
  <si>
    <t>rate per mile</t>
  </si>
  <si>
    <t>up to 12,000 hours</t>
  </si>
  <si>
    <t>over 12,000 hours</t>
  </si>
  <si>
    <t>FY2023 NCS rate</t>
  </si>
  <si>
    <t>Fuel Surcharge</t>
  </si>
  <si>
    <t>2022 IRS business mileage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</si>
</sst>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_(&quot;$&quot;* #,##0.000_);_(&quot;$&quot;* \(#,##0.000\);_(&quot;$&quot;*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
      <sz val="9"/>
      <color theme="1"/>
      <name val="Calibri"/>
      <family val="2"/>
      <scheme val="minor"/>
    </font>
    <font>
      <b/>
      <sz val="18"/>
      <color theme="1"/>
      <name val="Calibri"/>
      <family val="2"/>
      <scheme val="minor"/>
    </font>
    <font>
      <b/>
      <sz val="20"/>
      <color theme="1"/>
      <name val="Calibri"/>
      <family val="2"/>
      <scheme val="minor"/>
    </font>
    <font>
      <b/>
      <i/>
      <sz val="12"/>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4" tint="0.79998168889431442"/>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style="thin">
        <color indexed="64"/>
      </bottom>
      <diagonal/>
    </border>
    <border>
      <left/>
      <right style="thick">
        <color auto="1"/>
      </right>
      <top style="thin">
        <color indexed="64"/>
      </top>
      <bottom style="thin">
        <color indexed="64"/>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ck">
        <color auto="1"/>
      </right>
      <top style="thin">
        <color auto="1"/>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7">
    <xf numFmtId="0" fontId="0" fillId="0" borderId="0" xfId="0"/>
    <xf numFmtId="0" fontId="2" fillId="0" borderId="0" xfId="0" applyFont="1"/>
    <xf numFmtId="43" fontId="0" fillId="0" borderId="0" xfId="1" applyFont="1"/>
    <xf numFmtId="0" fontId="0" fillId="0" borderId="1" xfId="0" applyBorder="1"/>
    <xf numFmtId="0" fontId="4" fillId="0" borderId="0" xfId="0" applyFont="1"/>
    <xf numFmtId="0" fontId="0" fillId="0" borderId="0" xfId="0" applyAlignment="1">
      <alignment horizontal="center"/>
    </xf>
    <xf numFmtId="0" fontId="4" fillId="0" borderId="0" xfId="0" applyFont="1" applyAlignment="1">
      <alignment horizontal="center"/>
    </xf>
    <xf numFmtId="43" fontId="0" fillId="0" borderId="1" xfId="1" applyFont="1" applyBorder="1"/>
    <xf numFmtId="43" fontId="0" fillId="2" borderId="3" xfId="1" applyFont="1" applyFill="1" applyBorder="1"/>
    <xf numFmtId="43" fontId="0" fillId="0" borderId="3" xfId="1" applyFont="1" applyBorder="1"/>
    <xf numFmtId="43" fontId="0" fillId="0" borderId="0" xfId="1" applyNumberFormat="1" applyFont="1"/>
    <xf numFmtId="43" fontId="4" fillId="0" borderId="0" xfId="1" applyNumberFormat="1" applyFont="1" applyAlignment="1">
      <alignment horizontal="center"/>
    </xf>
    <xf numFmtId="43" fontId="0" fillId="0" borderId="1" xfId="1" applyNumberFormat="1" applyFont="1" applyBorder="1"/>
    <xf numFmtId="43" fontId="0" fillId="2" borderId="3" xfId="1" applyNumberFormat="1" applyFont="1" applyFill="1" applyBorder="1"/>
    <xf numFmtId="0" fontId="0" fillId="0" borderId="0" xfId="0" applyBorder="1" applyAlignment="1"/>
    <xf numFmtId="0" fontId="0" fillId="0" borderId="2" xfId="0" applyBorder="1" applyAlignment="1">
      <alignment horizontal="center"/>
    </xf>
    <xf numFmtId="0" fontId="0" fillId="0" borderId="0" xfId="0" applyAlignment="1">
      <alignment horizontal="left" indent="1"/>
    </xf>
    <xf numFmtId="0" fontId="0" fillId="0" borderId="0" xfId="0" applyAlignment="1" applyProtection="1">
      <alignment horizontal="right"/>
      <protection locked="0"/>
    </xf>
    <xf numFmtId="0" fontId="0" fillId="0" borderId="1" xfId="0" applyBorder="1" applyProtection="1">
      <protection locked="0"/>
    </xf>
    <xf numFmtId="0" fontId="4" fillId="0" borderId="14" xfId="0" applyFont="1" applyBorder="1" applyAlignment="1">
      <alignment horizontal="center"/>
    </xf>
    <xf numFmtId="0" fontId="0" fillId="0" borderId="14" xfId="0" applyBorder="1"/>
    <xf numFmtId="0" fontId="0" fillId="0" borderId="14" xfId="0" applyBorder="1" applyProtection="1">
      <protection locked="0"/>
    </xf>
    <xf numFmtId="0" fontId="0" fillId="0" borderId="16" xfId="0" applyBorder="1" applyProtection="1">
      <protection locked="0"/>
    </xf>
    <xf numFmtId="0" fontId="0" fillId="0" borderId="15" xfId="0" applyBorder="1" applyAlignment="1">
      <alignment horizontal="center"/>
    </xf>
    <xf numFmtId="0" fontId="0" fillId="0" borderId="16" xfId="0" applyBorder="1" applyAlignment="1" applyProtection="1">
      <alignment horizontal="left"/>
      <protection locked="0"/>
    </xf>
    <xf numFmtId="0" fontId="0" fillId="0" borderId="0" xfId="0" applyProtection="1">
      <protection locked="0"/>
    </xf>
    <xf numFmtId="0" fontId="0" fillId="0" borderId="0" xfId="0" applyAlignment="1">
      <alignment horizontal="right"/>
    </xf>
    <xf numFmtId="0" fontId="0" fillId="0" borderId="1" xfId="0" applyBorder="1"/>
    <xf numFmtId="0" fontId="0" fillId="0" borderId="0" xfId="0" applyAlignment="1">
      <alignment wrapText="1"/>
    </xf>
    <xf numFmtId="43" fontId="0" fillId="0" borderId="0" xfId="1" applyFont="1" applyBorder="1" applyAlignment="1">
      <alignment horizontal="center"/>
    </xf>
    <xf numFmtId="0" fontId="0" fillId="0" borderId="0" xfId="0" applyAlignment="1"/>
    <xf numFmtId="0" fontId="4" fillId="0" borderId="7" xfId="0" applyFont="1" applyBorder="1" applyAlignment="1">
      <alignment horizontal="left" indent="1"/>
    </xf>
    <xf numFmtId="0" fontId="4" fillId="0" borderId="0" xfId="0" applyFont="1" applyBorder="1" applyAlignment="1">
      <alignment horizontal="left" indent="1"/>
    </xf>
    <xf numFmtId="0" fontId="0" fillId="0" borderId="7" xfId="0" applyBorder="1" applyAlignment="1">
      <alignment horizontal="left" indent="1"/>
    </xf>
    <xf numFmtId="0" fontId="0" fillId="0" borderId="0" xfId="0" applyBorder="1" applyAlignment="1">
      <alignment horizontal="left" indent="1"/>
    </xf>
    <xf numFmtId="0" fontId="3" fillId="0" borderId="0" xfId="0" applyFont="1" applyBorder="1" applyAlignment="1">
      <alignment horizontal="left" indent="1"/>
    </xf>
    <xf numFmtId="0" fontId="0" fillId="0" borderId="10" xfId="0" applyBorder="1" applyAlignment="1">
      <alignment horizontal="left" indent="1"/>
    </xf>
    <xf numFmtId="0" fontId="2" fillId="0" borderId="0" xfId="0" applyFont="1" applyBorder="1" applyAlignment="1">
      <alignment horizontal="left" indent="1"/>
    </xf>
    <xf numFmtId="0" fontId="0" fillId="0" borderId="1" xfId="0" applyBorder="1" applyAlignment="1">
      <alignment horizontal="left" indent="1"/>
    </xf>
    <xf numFmtId="0" fontId="3" fillId="0" borderId="2" xfId="0" applyFont="1" applyBorder="1" applyAlignment="1">
      <alignment horizontal="left" indent="1"/>
    </xf>
    <xf numFmtId="0" fontId="0" fillId="0" borderId="2" xfId="0" applyBorder="1" applyAlignment="1">
      <alignment horizontal="left" indent="1"/>
    </xf>
    <xf numFmtId="0" fontId="0" fillId="0" borderId="11" xfId="0" applyBorder="1" applyAlignment="1">
      <alignment horizontal="left" indent="1"/>
    </xf>
    <xf numFmtId="0" fontId="0" fillId="0" borderId="12" xfId="0" applyBorder="1" applyAlignment="1">
      <alignment horizontal="left" indent="1"/>
    </xf>
    <xf numFmtId="0" fontId="2" fillId="0" borderId="12" xfId="0" applyFont="1" applyBorder="1" applyAlignment="1">
      <alignment horizontal="left" indent="1"/>
    </xf>
    <xf numFmtId="0" fontId="0" fillId="0" borderId="13" xfId="0" applyBorder="1" applyAlignment="1">
      <alignment horizontal="left" indent="1"/>
    </xf>
    <xf numFmtId="43" fontId="0" fillId="0" borderId="0" xfId="1" applyFont="1" applyBorder="1" applyAlignment="1">
      <alignment horizontal="left" indent="1"/>
    </xf>
    <xf numFmtId="43" fontId="4" fillId="0" borderId="0" xfId="1" applyFont="1" applyBorder="1" applyAlignment="1">
      <alignment horizontal="left" indent="1"/>
    </xf>
    <xf numFmtId="0" fontId="4" fillId="0" borderId="10" xfId="0" applyFont="1" applyBorder="1" applyAlignment="1">
      <alignment horizontal="left" indent="1"/>
    </xf>
    <xf numFmtId="0" fontId="2" fillId="0" borderId="10" xfId="0" applyFont="1" applyBorder="1" applyAlignment="1">
      <alignment horizontal="left" indent="1"/>
    </xf>
    <xf numFmtId="0" fontId="0" fillId="0" borderId="0" xfId="0" applyBorder="1" applyAlignment="1">
      <alignment horizontal="left" wrapText="1"/>
    </xf>
    <xf numFmtId="0" fontId="4" fillId="0" borderId="7" xfId="0" applyFont="1" applyBorder="1" applyAlignment="1">
      <alignment horizontal="right" indent="1"/>
    </xf>
    <xf numFmtId="0" fontId="4" fillId="0" borderId="7" xfId="0" applyFont="1" applyBorder="1" applyAlignment="1">
      <alignment horizontal="left" wrapText="1" indent="1"/>
    </xf>
    <xf numFmtId="0" fontId="0" fillId="0" borderId="17" xfId="0" applyBorder="1" applyAlignment="1">
      <alignment horizontal="left" indent="1"/>
    </xf>
    <xf numFmtId="0" fontId="0" fillId="3" borderId="17" xfId="0" applyFont="1" applyFill="1" applyBorder="1" applyAlignment="1">
      <alignment horizontal="left" indent="1"/>
    </xf>
    <xf numFmtId="0" fontId="0" fillId="3" borderId="18" xfId="0" applyFont="1" applyFill="1" applyBorder="1" applyAlignment="1">
      <alignment horizontal="left" indent="1"/>
    </xf>
    <xf numFmtId="0" fontId="3" fillId="0" borderId="17" xfId="0" applyFont="1" applyBorder="1" applyAlignment="1">
      <alignment horizontal="left" indent="1"/>
    </xf>
    <xf numFmtId="0" fontId="0" fillId="2" borderId="3" xfId="0" applyFill="1" applyBorder="1"/>
    <xf numFmtId="0" fontId="4" fillId="0" borderId="7" xfId="0" applyFont="1" applyBorder="1" applyAlignment="1">
      <alignment horizontal="center"/>
    </xf>
    <xf numFmtId="164" fontId="4" fillId="0" borderId="7" xfId="0" applyNumberFormat="1" applyFont="1" applyBorder="1" applyAlignment="1">
      <alignment horizontal="center"/>
    </xf>
    <xf numFmtId="0" fontId="0" fillId="0" borderId="7" xfId="0" applyBorder="1" applyAlignment="1"/>
    <xf numFmtId="165" fontId="0" fillId="0" borderId="0" xfId="2" applyNumberFormat="1" applyFont="1"/>
    <xf numFmtId="0" fontId="0" fillId="0" borderId="0" xfId="0"/>
    <xf numFmtId="44" fontId="4" fillId="4" borderId="0" xfId="2" applyFont="1" applyFill="1" applyBorder="1" applyAlignment="1">
      <alignment horizontal="left" indent="1"/>
    </xf>
    <xf numFmtId="164" fontId="4" fillId="4" borderId="0" xfId="0" applyNumberFormat="1" applyFont="1" applyFill="1" applyBorder="1" applyAlignment="1">
      <alignment horizontal="center"/>
    </xf>
    <xf numFmtId="164" fontId="4" fillId="4" borderId="10" xfId="0" applyNumberFormat="1" applyFont="1" applyFill="1" applyBorder="1" applyAlignment="1">
      <alignment horizontal="center"/>
    </xf>
    <xf numFmtId="0" fontId="8" fillId="0" borderId="0" xfId="0" applyFont="1" applyBorder="1" applyAlignment="1">
      <alignment horizontal="center" vertical="top"/>
    </xf>
    <xf numFmtId="0" fontId="6"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0" fillId="3" borderId="1" xfId="0" applyFont="1" applyFill="1" applyBorder="1" applyAlignment="1">
      <alignment horizontal="left" indent="1"/>
    </xf>
    <xf numFmtId="0" fontId="0" fillId="3" borderId="8" xfId="0" applyFont="1" applyFill="1" applyBorder="1" applyAlignment="1">
      <alignment horizontal="left" indent="1"/>
    </xf>
    <xf numFmtId="0" fontId="0" fillId="3" borderId="1" xfId="0" applyFont="1" applyFill="1" applyBorder="1" applyAlignment="1">
      <alignment horizontal="left" wrapText="1" indent="1"/>
    </xf>
    <xf numFmtId="0" fontId="0" fillId="3" borderId="8" xfId="0" applyFont="1" applyFill="1" applyBorder="1" applyAlignment="1">
      <alignment horizontal="left" wrapText="1" indent="1"/>
    </xf>
    <xf numFmtId="0" fontId="0" fillId="3" borderId="2" xfId="0" applyFont="1" applyFill="1" applyBorder="1" applyAlignment="1">
      <alignment horizontal="left" indent="1"/>
    </xf>
    <xf numFmtId="0" fontId="0" fillId="3" borderId="9" xfId="0" applyFont="1" applyFill="1" applyBorder="1" applyAlignment="1">
      <alignment horizontal="left" indent="1"/>
    </xf>
    <xf numFmtId="0" fontId="0" fillId="0" borderId="1" xfId="0" applyBorder="1" applyAlignment="1">
      <alignment horizontal="left" indent="1"/>
    </xf>
    <xf numFmtId="0" fontId="0" fillId="0" borderId="2" xfId="0" applyBorder="1" applyAlignment="1">
      <alignment horizontal="left" indent="1"/>
    </xf>
    <xf numFmtId="0" fontId="0" fillId="0" borderId="8" xfId="0" applyBorder="1" applyAlignment="1">
      <alignment horizontal="left" indent="1"/>
    </xf>
    <xf numFmtId="0" fontId="0" fillId="0" borderId="9" xfId="0" applyBorder="1" applyAlignment="1">
      <alignment horizontal="left" indent="1"/>
    </xf>
    <xf numFmtId="0" fontId="3" fillId="0" borderId="2" xfId="0" applyFont="1" applyBorder="1" applyAlignment="1">
      <alignment horizontal="left" indent="1"/>
    </xf>
    <xf numFmtId="0" fontId="3" fillId="0" borderId="9" xfId="0" applyFont="1" applyBorder="1" applyAlignment="1">
      <alignment horizontal="left" indent="1"/>
    </xf>
    <xf numFmtId="0" fontId="0" fillId="0" borderId="0" xfId="0" applyBorder="1" applyAlignment="1">
      <alignment horizontal="left" wrapText="1"/>
    </xf>
    <xf numFmtId="0" fontId="0" fillId="0" borderId="12" xfId="0" applyBorder="1" applyAlignment="1">
      <alignment wrapText="1"/>
    </xf>
    <xf numFmtId="0" fontId="0" fillId="3" borderId="0"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center" vertical="top" wrapText="1"/>
    </xf>
    <xf numFmtId="0" fontId="0" fillId="0" borderId="0" xfId="0" applyAlignment="1">
      <alignment horizontal="center" vertical="top"/>
    </xf>
    <xf numFmtId="0" fontId="0" fillId="0" borderId="0" xfId="0" applyAlignment="1">
      <alignment horizontal="left" vertical="top" wrapText="1"/>
    </xf>
    <xf numFmtId="0" fontId="0" fillId="0" borderId="0" xfId="0" applyAlignment="1">
      <alignment shrinkToFit="1"/>
    </xf>
    <xf numFmtId="0" fontId="0" fillId="0" borderId="1" xfId="0" applyBorder="1"/>
    <xf numFmtId="0" fontId="0" fillId="0" borderId="15" xfId="0" applyBorder="1" applyAlignment="1">
      <alignment horizontal="center" wrapText="1"/>
    </xf>
    <xf numFmtId="0" fontId="0" fillId="0" borderId="2" xfId="0" applyBorder="1" applyAlignment="1">
      <alignment horizontal="center"/>
    </xf>
    <xf numFmtId="0" fontId="0" fillId="0" borderId="16" xfId="0" applyBorder="1"/>
    <xf numFmtId="0" fontId="0" fillId="0" borderId="2" xfId="0" applyBorder="1" applyProtection="1">
      <protection locked="0"/>
    </xf>
    <xf numFmtId="0" fontId="0" fillId="0" borderId="0" xfId="0"/>
    <xf numFmtId="0" fontId="0" fillId="0" borderId="1" xfId="0" applyBorder="1" applyProtection="1">
      <protection locked="0"/>
    </xf>
    <xf numFmtId="0" fontId="0" fillId="0" borderId="17" xfId="0" applyBorder="1"/>
    <xf numFmtId="0" fontId="0" fillId="0" borderId="2" xfId="0" applyBorder="1"/>
    <xf numFmtId="0" fontId="0" fillId="0" borderId="0" xfId="0" applyAlignment="1">
      <alignment horizontal="right"/>
    </xf>
    <xf numFmtId="0" fontId="0" fillId="0" borderId="15" xfId="0" applyBorder="1" applyAlignment="1">
      <alignment shrinkToFit="1"/>
    </xf>
    <xf numFmtId="0" fontId="0" fillId="0" borderId="16" xfId="0" applyBorder="1" applyAlignment="1">
      <alignment shrinkToFit="1"/>
    </xf>
    <xf numFmtId="0" fontId="5" fillId="0" borderId="0" xfId="0" applyFont="1"/>
    <xf numFmtId="0" fontId="0" fillId="0" borderId="0" xfId="0" applyAlignment="1">
      <alignment horizontal="left" indent="1"/>
    </xf>
    <xf numFmtId="0" fontId="0" fillId="0" borderId="0" xfId="0" applyBorder="1"/>
    <xf numFmtId="43" fontId="0" fillId="0" borderId="0" xfId="1" applyFont="1" applyAlignment="1">
      <alignment horizontal="center"/>
    </xf>
  </cellXfs>
  <cellStyles count="3">
    <cellStyle name="Comma" xfId="1" builtinId="3"/>
    <cellStyle name="Currency" xfId="2" builtinId="4"/>
    <cellStyle name="Normal" xfId="0" builtinId="0"/>
  </cellStyles>
  <dxfs count="1">
    <dxf>
      <font>
        <b/>
        <i val="0"/>
      </font>
      <numFmt numFmtId="164" formatCode="&quot;$&quot;#,##0.00"/>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266700</xdr:colOff>
      <xdr:row>8</xdr:row>
      <xdr:rowOff>95250</xdr:rowOff>
    </xdr:from>
    <xdr:to>
      <xdr:col>4</xdr:col>
      <xdr:colOff>266700</xdr:colOff>
      <xdr:row>20</xdr:row>
      <xdr:rowOff>0</xdr:rowOff>
    </xdr:to>
    <xdr:cxnSp macro="">
      <xdr:nvCxnSpPr>
        <xdr:cNvPr id="3" name="Straight Arrow Connector 2">
          <a:extLst>
            <a:ext uri="{FF2B5EF4-FFF2-40B4-BE49-F238E27FC236}">
              <a16:creationId xmlns:a16="http://schemas.microsoft.com/office/drawing/2014/main" id="{D803BB8C-A8A3-4997-B94B-CB3E0C0A71EB}"/>
            </a:ext>
          </a:extLst>
        </xdr:cNvPr>
        <xdr:cNvCxnSpPr/>
      </xdr:nvCxnSpPr>
      <xdr:spPr>
        <a:xfrm>
          <a:off x="2924175" y="1238250"/>
          <a:ext cx="0" cy="14287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45"/>
  <sheetViews>
    <sheetView tabSelected="1" zoomScaleNormal="100" zoomScaleSheetLayoutView="100" workbookViewId="0">
      <selection activeCell="B24" sqref="B24"/>
    </sheetView>
  </sheetViews>
  <sheetFormatPr defaultColWidth="0" defaultRowHeight="15" x14ac:dyDescent="0.25"/>
  <cols>
    <col min="1" max="1" width="26.85546875" style="30" customWidth="1"/>
    <col min="2" max="2" width="15.5703125" style="30" customWidth="1"/>
    <col min="3" max="3" width="12" style="30" customWidth="1"/>
    <col min="4" max="5" width="14" style="30" customWidth="1"/>
    <col min="6" max="6" width="21.42578125" style="30" customWidth="1"/>
    <col min="7" max="7" width="1.42578125" style="30" customWidth="1"/>
    <col min="8" max="16384" width="9.140625" style="30" hidden="1"/>
  </cols>
  <sheetData>
    <row r="3" spans="1:6" s="14" customFormat="1" ht="31.5" customHeight="1" x14ac:dyDescent="0.25">
      <c r="A3" s="81" t="s">
        <v>94</v>
      </c>
      <c r="B3" s="81"/>
      <c r="C3" s="81"/>
      <c r="D3" s="81"/>
      <c r="E3" s="81"/>
      <c r="F3" s="81"/>
    </row>
    <row r="4" spans="1:6" ht="8.25" customHeight="1" thickBot="1" x14ac:dyDescent="0.3">
      <c r="A4" s="49"/>
      <c r="B4" s="49"/>
      <c r="C4" s="49"/>
      <c r="D4" s="49"/>
      <c r="E4" s="49"/>
      <c r="F4" s="49"/>
    </row>
    <row r="5" spans="1:6" ht="40.5" customHeight="1" thickTop="1" x14ac:dyDescent="0.25">
      <c r="A5" s="66" t="s">
        <v>113</v>
      </c>
      <c r="B5" s="67"/>
      <c r="C5" s="67"/>
      <c r="D5" s="67"/>
      <c r="E5" s="67"/>
      <c r="F5" s="68"/>
    </row>
    <row r="6" spans="1:6" x14ac:dyDescent="0.25">
      <c r="A6" s="31" t="s">
        <v>95</v>
      </c>
      <c r="B6" s="75"/>
      <c r="C6" s="75"/>
      <c r="D6" s="32" t="s">
        <v>8</v>
      </c>
      <c r="E6" s="75"/>
      <c r="F6" s="77"/>
    </row>
    <row r="7" spans="1:6" x14ac:dyDescent="0.25">
      <c r="A7" s="31" t="s">
        <v>96</v>
      </c>
      <c r="B7" s="76"/>
      <c r="C7" s="76"/>
      <c r="D7" s="32" t="s">
        <v>97</v>
      </c>
      <c r="E7" s="76"/>
      <c r="F7" s="78"/>
    </row>
    <row r="8" spans="1:6" x14ac:dyDescent="0.25">
      <c r="A8" s="31" t="s">
        <v>9</v>
      </c>
      <c r="B8" s="76"/>
      <c r="C8" s="76"/>
      <c r="D8" s="35"/>
      <c r="E8" s="79"/>
      <c r="F8" s="80"/>
    </row>
    <row r="9" spans="1:6" x14ac:dyDescent="0.25">
      <c r="A9" s="33"/>
      <c r="B9" s="34"/>
      <c r="C9" s="34"/>
      <c r="D9" s="34"/>
      <c r="E9" s="34"/>
      <c r="F9" s="36"/>
    </row>
    <row r="10" spans="1:6" x14ac:dyDescent="0.25">
      <c r="A10" s="31" t="s">
        <v>44</v>
      </c>
      <c r="B10" s="75"/>
      <c r="C10" s="75"/>
      <c r="D10" s="75"/>
      <c r="E10" s="75"/>
      <c r="F10" s="77"/>
    </row>
    <row r="11" spans="1:6" x14ac:dyDescent="0.25">
      <c r="A11" s="31" t="s">
        <v>99</v>
      </c>
      <c r="B11" s="76"/>
      <c r="C11" s="76"/>
      <c r="D11" s="76"/>
      <c r="E11" s="76"/>
      <c r="F11" s="78"/>
    </row>
    <row r="12" spans="1:6" x14ac:dyDescent="0.25">
      <c r="A12" s="31" t="s">
        <v>98</v>
      </c>
      <c r="B12" s="76"/>
      <c r="C12" s="76"/>
      <c r="D12" s="76"/>
      <c r="E12" s="76"/>
      <c r="F12" s="78"/>
    </row>
    <row r="13" spans="1:6" x14ac:dyDescent="0.25">
      <c r="A13" s="33"/>
      <c r="B13" s="34"/>
      <c r="C13" s="34"/>
      <c r="D13" s="37"/>
      <c r="E13" s="37"/>
      <c r="F13" s="36"/>
    </row>
    <row r="14" spans="1:6" ht="30" customHeight="1" x14ac:dyDescent="0.25">
      <c r="A14" s="51" t="s">
        <v>100</v>
      </c>
      <c r="B14" s="38"/>
      <c r="C14" s="71" t="s">
        <v>104</v>
      </c>
      <c r="D14" s="71"/>
      <c r="E14" s="71"/>
      <c r="F14" s="72"/>
    </row>
    <row r="15" spans="1:6" ht="30" x14ac:dyDescent="0.25">
      <c r="A15" s="51" t="s">
        <v>101</v>
      </c>
      <c r="B15" s="38"/>
      <c r="C15" s="73" t="s">
        <v>103</v>
      </c>
      <c r="D15" s="73"/>
      <c r="E15" s="73"/>
      <c r="F15" s="74"/>
    </row>
    <row r="16" spans="1:6" ht="28.5" customHeight="1" x14ac:dyDescent="0.25">
      <c r="A16" s="51" t="s">
        <v>102</v>
      </c>
      <c r="B16" s="39"/>
      <c r="C16" s="73" t="s">
        <v>103</v>
      </c>
      <c r="D16" s="73"/>
      <c r="E16" s="73"/>
      <c r="F16" s="74"/>
    </row>
    <row r="17" spans="1:6" x14ac:dyDescent="0.25">
      <c r="A17" s="33"/>
      <c r="B17" s="55"/>
      <c r="C17" s="53"/>
      <c r="D17" s="53"/>
      <c r="E17" s="53"/>
      <c r="F17" s="54"/>
    </row>
    <row r="18" spans="1:6" x14ac:dyDescent="0.25">
      <c r="A18" s="31" t="s">
        <v>92</v>
      </c>
      <c r="B18" s="38"/>
      <c r="C18" s="69" t="s">
        <v>105</v>
      </c>
      <c r="D18" s="69"/>
      <c r="E18" s="69"/>
      <c r="F18" s="70"/>
    </row>
    <row r="19" spans="1:6" x14ac:dyDescent="0.25">
      <c r="A19" s="33" t="s">
        <v>15</v>
      </c>
      <c r="B19" s="40"/>
      <c r="C19" s="73" t="s">
        <v>106</v>
      </c>
      <c r="D19" s="73"/>
      <c r="E19" s="73"/>
      <c r="F19" s="74"/>
    </row>
    <row r="20" spans="1:6" x14ac:dyDescent="0.25">
      <c r="A20" s="33" t="s">
        <v>40</v>
      </c>
      <c r="B20" s="40"/>
      <c r="C20" s="73" t="s">
        <v>107</v>
      </c>
      <c r="D20" s="73"/>
      <c r="E20" s="73"/>
      <c r="F20" s="74"/>
    </row>
    <row r="21" spans="1:6" x14ac:dyDescent="0.25">
      <c r="A21" s="33"/>
      <c r="B21" s="52"/>
      <c r="C21" s="53"/>
      <c r="D21" s="53"/>
      <c r="E21" s="53"/>
      <c r="F21" s="54"/>
    </row>
    <row r="22" spans="1:6" x14ac:dyDescent="0.25">
      <c r="A22" s="31" t="s">
        <v>93</v>
      </c>
      <c r="B22" s="38"/>
      <c r="C22" s="69" t="s">
        <v>108</v>
      </c>
      <c r="D22" s="69"/>
      <c r="E22" s="69"/>
      <c r="F22" s="70"/>
    </row>
    <row r="23" spans="1:6" x14ac:dyDescent="0.25">
      <c r="A23" s="33" t="s">
        <v>15</v>
      </c>
      <c r="B23" s="40"/>
      <c r="C23" s="73" t="s">
        <v>106</v>
      </c>
      <c r="D23" s="73"/>
      <c r="E23" s="73"/>
      <c r="F23" s="74"/>
    </row>
    <row r="24" spans="1:6" x14ac:dyDescent="0.25">
      <c r="A24" s="33" t="s">
        <v>40</v>
      </c>
      <c r="B24" s="40"/>
      <c r="C24" s="73" t="s">
        <v>109</v>
      </c>
      <c r="D24" s="73"/>
      <c r="E24" s="73"/>
      <c r="F24" s="74"/>
    </row>
    <row r="25" spans="1:6" ht="15.75" thickBot="1" x14ac:dyDescent="0.3">
      <c r="A25" s="41"/>
      <c r="B25" s="42"/>
      <c r="C25" s="42"/>
      <c r="D25" s="43"/>
      <c r="E25" s="43"/>
      <c r="F25" s="44"/>
    </row>
    <row r="26" spans="1:6" ht="15.75" thickTop="1" x14ac:dyDescent="0.25">
      <c r="A26" s="34"/>
      <c r="B26" s="34"/>
      <c r="C26" s="34"/>
      <c r="D26" s="37"/>
      <c r="E26" s="37"/>
      <c r="F26" s="34"/>
    </row>
    <row r="27" spans="1:6" ht="6.75" customHeight="1" x14ac:dyDescent="0.25">
      <c r="A27" s="34"/>
      <c r="B27" s="34"/>
      <c r="C27" s="34"/>
      <c r="D27" s="37"/>
      <c r="E27" s="37"/>
      <c r="F27" s="34"/>
    </row>
    <row r="28" spans="1:6" ht="42.75" customHeight="1" thickBot="1" x14ac:dyDescent="0.3">
      <c r="A28" s="82" t="s">
        <v>110</v>
      </c>
      <c r="B28" s="82"/>
      <c r="C28" s="82"/>
      <c r="D28" s="82"/>
      <c r="E28" s="82"/>
      <c r="F28" s="82"/>
    </row>
    <row r="29" spans="1:6" s="28" customFormat="1" ht="49.5" customHeight="1" thickTop="1" x14ac:dyDescent="0.25">
      <c r="A29" s="66" t="s">
        <v>114</v>
      </c>
      <c r="B29" s="67"/>
      <c r="C29" s="67"/>
      <c r="D29" s="67"/>
      <c r="E29" s="67"/>
      <c r="F29" s="68"/>
    </row>
    <row r="30" spans="1:6" x14ac:dyDescent="0.25">
      <c r="A30" s="50" t="s">
        <v>5</v>
      </c>
      <c r="B30" s="29">
        <f>+'County Taxi Rate'!C5+'County Taxi Rate'!C6+'County Taxi Rate'!D5+'County Taxi Rate'!D6</f>
        <v>0</v>
      </c>
      <c r="C30" s="83" t="s">
        <v>116</v>
      </c>
      <c r="D30" s="83"/>
      <c r="E30" s="83"/>
      <c r="F30" s="84"/>
    </row>
    <row r="31" spans="1:6" x14ac:dyDescent="0.25">
      <c r="A31" s="50" t="s">
        <v>14</v>
      </c>
      <c r="B31" s="29">
        <f>+'County Taxi Rate'!C7+'County Taxi Rate'!D7</f>
        <v>0</v>
      </c>
      <c r="C31" s="85"/>
      <c r="D31" s="85"/>
      <c r="E31" s="85"/>
      <c r="F31" s="86"/>
    </row>
    <row r="32" spans="1:6" ht="15.75" customHeight="1" x14ac:dyDescent="0.25">
      <c r="A32" s="50" t="s">
        <v>13</v>
      </c>
      <c r="B32" s="29">
        <f>+'County Taxi Rate'!C8+'County Taxi Rate'!D8</f>
        <v>0</v>
      </c>
      <c r="C32" s="85"/>
      <c r="D32" s="85"/>
      <c r="E32" s="85"/>
      <c r="F32" s="86"/>
    </row>
    <row r="33" spans="1:6" ht="15.75" customHeight="1" x14ac:dyDescent="0.25">
      <c r="A33" s="50"/>
      <c r="B33" s="29"/>
      <c r="C33" s="85"/>
      <c r="D33" s="85"/>
      <c r="E33" s="85"/>
      <c r="F33" s="86"/>
    </row>
    <row r="34" spans="1:6" ht="15.75" customHeight="1" x14ac:dyDescent="0.25">
      <c r="A34" s="50" t="s">
        <v>7</v>
      </c>
      <c r="B34" s="29">
        <f>'County Taxi Rate'!D10</f>
        <v>0</v>
      </c>
      <c r="C34" s="85"/>
      <c r="D34" s="85"/>
      <c r="E34" s="85"/>
      <c r="F34" s="86"/>
    </row>
    <row r="35" spans="1:6" ht="15.75" customHeight="1" x14ac:dyDescent="0.25">
      <c r="A35" s="50" t="s">
        <v>0</v>
      </c>
      <c r="B35" s="29">
        <f>'County Taxi Rate'!D12</f>
        <v>0</v>
      </c>
      <c r="C35" s="85"/>
      <c r="D35" s="85"/>
      <c r="E35" s="85"/>
      <c r="F35" s="86"/>
    </row>
    <row r="36" spans="1:6" ht="15.75" customHeight="1" x14ac:dyDescent="0.25">
      <c r="A36" s="33"/>
      <c r="B36" s="45"/>
      <c r="C36" s="45"/>
      <c r="D36" s="34"/>
      <c r="E36" s="34"/>
      <c r="F36" s="36"/>
    </row>
    <row r="37" spans="1:6" s="6" customFormat="1" ht="15.75" customHeight="1" x14ac:dyDescent="0.25">
      <c r="A37" s="57" t="s">
        <v>120</v>
      </c>
      <c r="B37" s="46" t="s">
        <v>111</v>
      </c>
      <c r="C37" s="46"/>
      <c r="D37" s="32" t="s">
        <v>112</v>
      </c>
      <c r="E37" s="32"/>
      <c r="F37" s="47" t="s">
        <v>33</v>
      </c>
    </row>
    <row r="38" spans="1:6" ht="15.75" customHeight="1" x14ac:dyDescent="0.25">
      <c r="A38" s="58">
        <f>'County Taxi Rate'!I12</f>
        <v>0</v>
      </c>
      <c r="B38" s="62">
        <f>'County Taxi Rate'!D14</f>
        <v>0</v>
      </c>
      <c r="C38" s="45"/>
      <c r="D38" s="63">
        <f>'NCS rate'!D24</f>
        <v>0</v>
      </c>
      <c r="E38" s="34"/>
      <c r="F38" s="64">
        <f>HopSkipDrive!D8</f>
        <v>0</v>
      </c>
    </row>
    <row r="39" spans="1:6" x14ac:dyDescent="0.25">
      <c r="A39" s="33"/>
      <c r="B39" s="45"/>
      <c r="C39" s="45"/>
      <c r="D39" s="34"/>
      <c r="E39" s="34"/>
      <c r="F39" s="36"/>
    </row>
    <row r="40" spans="1:6" x14ac:dyDescent="0.25">
      <c r="A40" s="59"/>
      <c r="B40" s="14"/>
      <c r="C40" s="37"/>
      <c r="D40" s="37"/>
      <c r="E40" s="37"/>
      <c r="F40" s="48"/>
    </row>
    <row r="41" spans="1:6" x14ac:dyDescent="0.25">
      <c r="A41" s="33"/>
      <c r="B41" s="34"/>
      <c r="C41" s="37"/>
      <c r="D41" s="37"/>
      <c r="E41" s="37"/>
      <c r="F41" s="48"/>
    </row>
    <row r="42" spans="1:6" x14ac:dyDescent="0.25">
      <c r="A42" s="33"/>
      <c r="B42" s="34"/>
      <c r="C42" s="34"/>
      <c r="D42" s="34"/>
      <c r="E42" s="34"/>
      <c r="F42" s="36"/>
    </row>
    <row r="43" spans="1:6" ht="15.75" thickBot="1" x14ac:dyDescent="0.3">
      <c r="A43" s="41"/>
      <c r="B43" s="42"/>
      <c r="C43" s="42"/>
      <c r="D43" s="42"/>
      <c r="E43" s="42"/>
      <c r="F43" s="44"/>
    </row>
    <row r="44" spans="1:6" ht="15.75" thickTop="1" x14ac:dyDescent="0.25">
      <c r="A44" s="16"/>
      <c r="B44" s="16"/>
      <c r="C44" s="16"/>
      <c r="D44" s="16"/>
      <c r="E44" s="16"/>
      <c r="F44" s="16"/>
    </row>
    <row r="45" spans="1:6" ht="15.75" x14ac:dyDescent="0.25">
      <c r="A45" s="65" t="s">
        <v>115</v>
      </c>
      <c r="B45" s="65"/>
      <c r="C45" s="65"/>
      <c r="D45" s="65"/>
      <c r="E45" s="65"/>
      <c r="F45" s="65"/>
    </row>
  </sheetData>
  <customSheetViews>
    <customSheetView guid="{34C47C7D-6C7C-40D2-9019-DFB168406B82}" showPageBreaks="1" printArea="1" view="pageLayout">
      <selection activeCell="K9" sqref="K9"/>
      <pageMargins left="0.7" right="0.7" top="0.75" bottom="0.75" header="0.3" footer="0.3"/>
      <pageSetup orientation="portrait" r:id="rId1"/>
    </customSheetView>
  </customSheetViews>
  <mergeCells count="24">
    <mergeCell ref="A3:F3"/>
    <mergeCell ref="A28:F28"/>
    <mergeCell ref="C30:F35"/>
    <mergeCell ref="C15:F15"/>
    <mergeCell ref="C16:F16"/>
    <mergeCell ref="B10:F10"/>
    <mergeCell ref="B11:F11"/>
    <mergeCell ref="B12:F12"/>
    <mergeCell ref="A45:F45"/>
    <mergeCell ref="A29:F29"/>
    <mergeCell ref="A5:F5"/>
    <mergeCell ref="C18:F18"/>
    <mergeCell ref="C14:F14"/>
    <mergeCell ref="C19:F19"/>
    <mergeCell ref="C20:F20"/>
    <mergeCell ref="C23:F23"/>
    <mergeCell ref="C24:F24"/>
    <mergeCell ref="B6:C6"/>
    <mergeCell ref="B7:C7"/>
    <mergeCell ref="B8:C8"/>
    <mergeCell ref="E6:F6"/>
    <mergeCell ref="E7:F7"/>
    <mergeCell ref="E8:F8"/>
    <mergeCell ref="C22:F22"/>
  </mergeCells>
  <conditionalFormatting sqref="A38:XFD38">
    <cfRule type="top10" dxfId="0" priority="1" bottom="1" rank="1"/>
  </conditionalFormatting>
  <pageMargins left="0.7" right="0.7" top="0.75" bottom="0.75" header="0.3" footer="0.3"/>
  <pageSetup scale="85" orientation="portrait" r:id="rId2"/>
  <headerFooter>
    <oddHeader>&amp;C&amp;"-,Bold"&amp;14Fairfax-Falls Church Children's Services Act
Transportation Expense Estimate Form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CB0F1-643D-42D3-8671-912C06CEC5E2}">
  <dimension ref="A1:J24"/>
  <sheetViews>
    <sheetView workbookViewId="0">
      <selection activeCell="C7" sqref="C7"/>
    </sheetView>
  </sheetViews>
  <sheetFormatPr defaultRowHeight="15" x14ac:dyDescent="0.25"/>
  <cols>
    <col min="1" max="1" width="38.140625" bestFit="1" customWidth="1"/>
    <col min="2" max="2" width="6" bestFit="1" customWidth="1"/>
    <col min="3" max="3" width="11.140625" bestFit="1" customWidth="1"/>
    <col min="4" max="4" width="11.42578125" bestFit="1" customWidth="1"/>
    <col min="8" max="8" width="26.42578125" bestFit="1" customWidth="1"/>
    <col min="9" max="9" width="16.140625" customWidth="1"/>
  </cols>
  <sheetData>
    <row r="1" spans="1:10" x14ac:dyDescent="0.25">
      <c r="H1" s="4" t="s">
        <v>122</v>
      </c>
    </row>
    <row r="2" spans="1:10" x14ac:dyDescent="0.25">
      <c r="A2" s="4" t="s">
        <v>45</v>
      </c>
      <c r="C2" s="6"/>
      <c r="D2" s="6"/>
      <c r="H2" t="s">
        <v>118</v>
      </c>
      <c r="I2">
        <f>'Data&amp;Summary'!B14*'Data&amp;Summary'!B18</f>
        <v>0</v>
      </c>
    </row>
    <row r="3" spans="1:10" x14ac:dyDescent="0.25">
      <c r="B3" s="6" t="s">
        <v>34</v>
      </c>
      <c r="C3" s="6" t="s">
        <v>36</v>
      </c>
      <c r="D3" s="6" t="s">
        <v>37</v>
      </c>
      <c r="H3" t="s">
        <v>119</v>
      </c>
      <c r="I3" s="27">
        <f>'Data&amp;Summary'!B14*'Data&amp;Summary'!B22*2</f>
        <v>0</v>
      </c>
    </row>
    <row r="4" spans="1:10" s="61" customFormat="1" x14ac:dyDescent="0.25">
      <c r="A4" s="61" t="s">
        <v>128</v>
      </c>
      <c r="B4" s="106">
        <v>2</v>
      </c>
      <c r="C4" s="2">
        <f>B4*'Data&amp;Summary'!B18</f>
        <v>0</v>
      </c>
      <c r="D4" s="2">
        <f>+B4*'Data&amp;Summary'!B22</f>
        <v>0</v>
      </c>
      <c r="I4" s="105"/>
    </row>
    <row r="5" spans="1:10" x14ac:dyDescent="0.25">
      <c r="A5" t="s">
        <v>38</v>
      </c>
      <c r="B5" s="2">
        <v>3.5</v>
      </c>
      <c r="C5" s="2">
        <f>B5*'Data&amp;Summary'!B18</f>
        <v>0</v>
      </c>
      <c r="D5" s="2">
        <f>+B5*'Data&amp;Summary'!B22</f>
        <v>0</v>
      </c>
      <c r="H5" t="s">
        <v>117</v>
      </c>
      <c r="I5">
        <f>SUM(I2:I3)</f>
        <v>0</v>
      </c>
    </row>
    <row r="6" spans="1:10" x14ac:dyDescent="0.25">
      <c r="A6" t="s">
        <v>39</v>
      </c>
      <c r="B6" s="2">
        <v>0.36</v>
      </c>
      <c r="C6" s="2">
        <f>B6*('Data&amp;Summary'!B14*6-1)*'Data&amp;Summary'!B18</f>
        <v>0</v>
      </c>
      <c r="D6" s="2">
        <f>+B6*('Data&amp;Summary'!B14*2*6-1)*'Data&amp;Summary'!B22</f>
        <v>0</v>
      </c>
    </row>
    <row r="7" spans="1:10" x14ac:dyDescent="0.25">
      <c r="A7" t="s">
        <v>1</v>
      </c>
      <c r="B7" s="2">
        <v>1</v>
      </c>
      <c r="C7" s="2">
        <f>B7*'Data&amp;Summary'!B19*'Data&amp;Summary'!B18</f>
        <v>0</v>
      </c>
      <c r="D7" s="2">
        <f>+B7*'Data&amp;Summary'!B23*'Data&amp;Summary'!B22</f>
        <v>0</v>
      </c>
      <c r="H7" t="s">
        <v>121</v>
      </c>
      <c r="I7" s="27">
        <f>I5*0.1</f>
        <v>0</v>
      </c>
    </row>
    <row r="8" spans="1:10" x14ac:dyDescent="0.25">
      <c r="A8" s="3" t="s">
        <v>2</v>
      </c>
      <c r="B8" s="7">
        <v>0.36</v>
      </c>
      <c r="C8" s="7">
        <f>+'Data&amp;Summary'!B20*60/61*B8*'Data&amp;Summary'!B18</f>
        <v>0</v>
      </c>
      <c r="D8" s="7">
        <f>B8*'Data&amp;Summary'!B24*60/61*'Data&amp;Summary'!B22</f>
        <v>0</v>
      </c>
      <c r="H8" t="s">
        <v>117</v>
      </c>
      <c r="I8">
        <f>I5+I7</f>
        <v>0</v>
      </c>
    </row>
    <row r="9" spans="1:10" x14ac:dyDescent="0.25">
      <c r="A9" t="s">
        <v>28</v>
      </c>
      <c r="B9" s="2"/>
      <c r="C9" s="2">
        <f>SUM(C4:C8)</f>
        <v>0</v>
      </c>
      <c r="D9" s="2">
        <f>SUM(D4:D8)</f>
        <v>0</v>
      </c>
    </row>
    <row r="10" spans="1:10" x14ac:dyDescent="0.25">
      <c r="A10" t="s">
        <v>4</v>
      </c>
      <c r="B10" s="2"/>
      <c r="C10" s="2"/>
      <c r="D10" s="2">
        <f>C9+D9</f>
        <v>0</v>
      </c>
      <c r="H10" t="s">
        <v>124</v>
      </c>
      <c r="I10" s="60">
        <v>0.58499999999999996</v>
      </c>
      <c r="J10" t="s">
        <v>129</v>
      </c>
    </row>
    <row r="11" spans="1:10" x14ac:dyDescent="0.25">
      <c r="B11" s="2"/>
      <c r="C11" s="2"/>
      <c r="D11" s="2"/>
    </row>
    <row r="12" spans="1:10" ht="15.75" thickBot="1" x14ac:dyDescent="0.3">
      <c r="A12" t="s">
        <v>3</v>
      </c>
      <c r="B12" s="2"/>
      <c r="C12" s="2"/>
      <c r="D12" s="2">
        <f>D10*0.1</f>
        <v>0</v>
      </c>
      <c r="H12" t="s">
        <v>123</v>
      </c>
      <c r="I12" s="56">
        <f>I10*I8</f>
        <v>0</v>
      </c>
    </row>
    <row r="13" spans="1:10" ht="15.75" thickTop="1" x14ac:dyDescent="0.25">
      <c r="B13" s="2"/>
      <c r="C13" s="2"/>
      <c r="D13" s="2"/>
    </row>
    <row r="14" spans="1:10" ht="15.75" thickBot="1" x14ac:dyDescent="0.3">
      <c r="A14" t="s">
        <v>6</v>
      </c>
      <c r="B14" s="2"/>
      <c r="C14" s="2"/>
      <c r="D14" s="8">
        <f>D10+D12</f>
        <v>0</v>
      </c>
    </row>
    <row r="15" spans="1:10" ht="15.75" thickTop="1" x14ac:dyDescent="0.25">
      <c r="B15" s="2"/>
      <c r="C15" s="2"/>
      <c r="D15" s="2"/>
    </row>
    <row r="16" spans="1:10" x14ac:dyDescent="0.25">
      <c r="A16" s="87" t="s">
        <v>46</v>
      </c>
      <c r="B16" s="87"/>
      <c r="C16" s="87"/>
      <c r="D16" s="87"/>
    </row>
    <row r="17" spans="1:4" x14ac:dyDescent="0.25">
      <c r="A17" s="87"/>
      <c r="B17" s="87"/>
      <c r="C17" s="87"/>
      <c r="D17" s="87"/>
    </row>
    <row r="18" spans="1:4" x14ac:dyDescent="0.25">
      <c r="A18" s="87"/>
      <c r="B18" s="87"/>
      <c r="C18" s="87"/>
      <c r="D18" s="87"/>
    </row>
    <row r="19" spans="1:4" x14ac:dyDescent="0.25">
      <c r="A19" s="87"/>
      <c r="B19" s="87"/>
      <c r="C19" s="87"/>
      <c r="D19" s="87"/>
    </row>
    <row r="20" spans="1:4" x14ac:dyDescent="0.25">
      <c r="A20" s="87"/>
      <c r="B20" s="87"/>
      <c r="C20" s="87"/>
      <c r="D20" s="87"/>
    </row>
    <row r="21" spans="1:4" x14ac:dyDescent="0.25">
      <c r="A21" s="87"/>
      <c r="B21" s="87"/>
      <c r="C21" s="87"/>
      <c r="D21" s="87"/>
    </row>
    <row r="22" spans="1:4" x14ac:dyDescent="0.25">
      <c r="A22" s="87"/>
      <c r="B22" s="87"/>
      <c r="C22" s="87"/>
      <c r="D22" s="87"/>
    </row>
    <row r="23" spans="1:4" x14ac:dyDescent="0.25">
      <c r="A23" s="87"/>
      <c r="B23" s="87"/>
      <c r="C23" s="87"/>
      <c r="D23" s="87"/>
    </row>
    <row r="24" spans="1:4" x14ac:dyDescent="0.25">
      <c r="A24" s="87"/>
      <c r="B24" s="87"/>
      <c r="C24" s="87"/>
      <c r="D24" s="87"/>
    </row>
  </sheetData>
  <customSheetViews>
    <customSheetView guid="{34C47C7D-6C7C-40D2-9019-DFB168406B82}">
      <selection activeCell="A15" sqref="A15:D23"/>
      <pageMargins left="0.7" right="0.7" top="0.75" bottom="0.75" header="0.3" footer="0.3"/>
    </customSheetView>
  </customSheetViews>
  <mergeCells count="1">
    <mergeCell ref="A16:D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0D64D-6280-4AF3-ADD1-3E54F13F5C07}">
  <dimension ref="A1:E33"/>
  <sheetViews>
    <sheetView view="pageLayout" zoomScaleNormal="100" workbookViewId="0">
      <selection activeCell="A2" sqref="A2"/>
    </sheetView>
  </sheetViews>
  <sheetFormatPr defaultRowHeight="15" x14ac:dyDescent="0.25"/>
  <cols>
    <col min="3" max="3" width="13.140625" customWidth="1"/>
    <col min="4" max="4" width="9.5703125" bestFit="1" customWidth="1"/>
  </cols>
  <sheetData>
    <row r="1" spans="1:5" x14ac:dyDescent="0.25">
      <c r="A1" t="s">
        <v>127</v>
      </c>
      <c r="C1">
        <v>90.02</v>
      </c>
      <c r="D1" s="1" t="s">
        <v>125</v>
      </c>
    </row>
    <row r="2" spans="1:5" x14ac:dyDescent="0.25">
      <c r="C2">
        <v>37.04</v>
      </c>
      <c r="D2" s="1" t="s">
        <v>126</v>
      </c>
    </row>
    <row r="4" spans="1:5" x14ac:dyDescent="0.25">
      <c r="A4" t="s">
        <v>30</v>
      </c>
      <c r="D4">
        <f>'Data&amp;Summary'!B15</f>
        <v>0</v>
      </c>
      <c r="E4" t="s">
        <v>20</v>
      </c>
    </row>
    <row r="5" spans="1:5" x14ac:dyDescent="0.25">
      <c r="A5" t="s">
        <v>31</v>
      </c>
      <c r="D5">
        <f>'Data&amp;Summary'!B16</f>
        <v>0</v>
      </c>
      <c r="E5" t="s">
        <v>20</v>
      </c>
    </row>
    <row r="6" spans="1:5" x14ac:dyDescent="0.25">
      <c r="A6" t="s">
        <v>41</v>
      </c>
      <c r="D6">
        <v>50</v>
      </c>
      <c r="E6" t="s">
        <v>42</v>
      </c>
    </row>
    <row r="8" spans="1:5" x14ac:dyDescent="0.25">
      <c r="A8" s="4" t="s">
        <v>36</v>
      </c>
      <c r="E8" s="1" t="s">
        <v>10</v>
      </c>
    </row>
    <row r="9" spans="1:5" x14ac:dyDescent="0.25">
      <c r="A9" t="s">
        <v>43</v>
      </c>
      <c r="D9" s="2">
        <f>('Data&amp;Summary'!B14+D4+D5)/D6*60</f>
        <v>0</v>
      </c>
    </row>
    <row r="10" spans="1:5" x14ac:dyDescent="0.25">
      <c r="A10" t="s">
        <v>12</v>
      </c>
      <c r="D10" s="2">
        <f>'Data&amp;Summary'!B20</f>
        <v>0</v>
      </c>
    </row>
    <row r="11" spans="1:5" x14ac:dyDescent="0.25">
      <c r="A11" t="s">
        <v>21</v>
      </c>
      <c r="D11" s="7">
        <f>'Data&amp;Summary'!B18</f>
        <v>0</v>
      </c>
    </row>
    <row r="12" spans="1:5" x14ac:dyDescent="0.25">
      <c r="A12" t="s">
        <v>11</v>
      </c>
      <c r="D12" s="2">
        <f>SUM(D9:D10)*D11</f>
        <v>0</v>
      </c>
    </row>
    <row r="13" spans="1:5" x14ac:dyDescent="0.25">
      <c r="D13" s="2"/>
    </row>
    <row r="14" spans="1:5" x14ac:dyDescent="0.25">
      <c r="A14" s="4" t="s">
        <v>22</v>
      </c>
      <c r="D14" s="2"/>
    </row>
    <row r="15" spans="1:5" x14ac:dyDescent="0.25">
      <c r="A15" t="s">
        <v>43</v>
      </c>
      <c r="D15" s="2">
        <f>('Data&amp;Summary'!B14*2+D4+D5)/D6*60</f>
        <v>0</v>
      </c>
    </row>
    <row r="16" spans="1:5" x14ac:dyDescent="0.25">
      <c r="A16" t="s">
        <v>12</v>
      </c>
      <c r="D16" s="2">
        <f>'Data&amp;Summary'!B24</f>
        <v>0</v>
      </c>
    </row>
    <row r="17" spans="1:5" x14ac:dyDescent="0.25">
      <c r="A17" t="s">
        <v>21</v>
      </c>
      <c r="D17" s="7">
        <f>'Data&amp;Summary'!B22</f>
        <v>0</v>
      </c>
    </row>
    <row r="18" spans="1:5" x14ac:dyDescent="0.25">
      <c r="A18" t="s">
        <v>11</v>
      </c>
      <c r="D18" s="2">
        <f>SUM(D15:D16)*D17</f>
        <v>0</v>
      </c>
    </row>
    <row r="19" spans="1:5" x14ac:dyDescent="0.25">
      <c r="D19" s="2"/>
    </row>
    <row r="20" spans="1:5" x14ac:dyDescent="0.25">
      <c r="A20" t="s">
        <v>32</v>
      </c>
      <c r="D20" s="2">
        <f>D12+D18</f>
        <v>0</v>
      </c>
    </row>
    <row r="21" spans="1:5" x14ac:dyDescent="0.25">
      <c r="D21" s="2"/>
    </row>
    <row r="22" spans="1:5" ht="15.75" thickBot="1" x14ac:dyDescent="0.3">
      <c r="A22" t="s">
        <v>23</v>
      </c>
      <c r="D22" s="9">
        <f>D20+D21</f>
        <v>0</v>
      </c>
    </row>
    <row r="23" spans="1:5" ht="15.75" thickTop="1" x14ac:dyDescent="0.25">
      <c r="D23" s="2"/>
    </row>
    <row r="24" spans="1:5" x14ac:dyDescent="0.25">
      <c r="A24" t="s">
        <v>7</v>
      </c>
      <c r="D24" s="2">
        <f>D22/60*C1</f>
        <v>0</v>
      </c>
      <c r="E24" t="s">
        <v>18</v>
      </c>
    </row>
    <row r="25" spans="1:5" x14ac:dyDescent="0.25">
      <c r="D25" s="2">
        <f>D22/60*C2</f>
        <v>0</v>
      </c>
      <c r="E25" t="s">
        <v>19</v>
      </c>
    </row>
    <row r="27" spans="1:5" x14ac:dyDescent="0.25">
      <c r="A27" t="s">
        <v>16</v>
      </c>
      <c r="D27" t="s">
        <v>17</v>
      </c>
    </row>
    <row r="29" spans="1:5" x14ac:dyDescent="0.25">
      <c r="A29" s="88" t="s">
        <v>47</v>
      </c>
      <c r="B29" s="88"/>
      <c r="C29" s="88"/>
      <c r="D29" s="88"/>
      <c r="E29" s="88"/>
    </row>
    <row r="30" spans="1:5" x14ac:dyDescent="0.25">
      <c r="A30" s="88"/>
      <c r="B30" s="88"/>
      <c r="C30" s="88"/>
      <c r="D30" s="88"/>
      <c r="E30" s="88"/>
    </row>
    <row r="31" spans="1:5" x14ac:dyDescent="0.25">
      <c r="A31" s="88"/>
      <c r="B31" s="88"/>
      <c r="C31" s="88"/>
      <c r="D31" s="88"/>
      <c r="E31" s="88"/>
    </row>
    <row r="32" spans="1:5" x14ac:dyDescent="0.25">
      <c r="A32" s="88"/>
      <c r="B32" s="88"/>
      <c r="C32" s="88"/>
      <c r="D32" s="88"/>
      <c r="E32" s="88"/>
    </row>
    <row r="33" spans="1:5" x14ac:dyDescent="0.25">
      <c r="A33" s="88"/>
      <c r="B33" s="88"/>
      <c r="C33" s="88"/>
      <c r="D33" s="88"/>
      <c r="E33" s="88"/>
    </row>
  </sheetData>
  <customSheetViews>
    <customSheetView guid="{34C47C7D-6C7C-40D2-9019-DFB168406B82}" showPageBreaks="1" view="pageLayout" topLeftCell="A10">
      <selection activeCell="A29" sqref="A29:E33"/>
      <pageMargins left="0.7" right="0.7" top="0.75" bottom="0.75" header="0.3" footer="0.3"/>
      <pageSetup orientation="portrait" r:id="rId1"/>
    </customSheetView>
  </customSheetViews>
  <mergeCells count="1">
    <mergeCell ref="A29:E33"/>
  </mergeCell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5585F-BFA9-4874-A6C3-20DC4D3A3C36}">
  <dimension ref="A2:D16"/>
  <sheetViews>
    <sheetView workbookViewId="0">
      <selection activeCell="B5" sqref="B5"/>
    </sheetView>
  </sheetViews>
  <sheetFormatPr defaultRowHeight="15" x14ac:dyDescent="0.25"/>
  <cols>
    <col min="1" max="1" width="31.140625" customWidth="1"/>
    <col min="2" max="2" width="7.140625" customWidth="1"/>
    <col min="3" max="3" width="13.140625" style="10" bestFit="1" customWidth="1"/>
    <col min="4" max="4" width="13.42578125" style="10" bestFit="1" customWidth="1"/>
    <col min="5" max="5" width="12.5703125" customWidth="1"/>
  </cols>
  <sheetData>
    <row r="2" spans="1:4" x14ac:dyDescent="0.25">
      <c r="A2" s="4" t="s">
        <v>33</v>
      </c>
      <c r="B2" s="4"/>
    </row>
    <row r="3" spans="1:4" s="5" customFormat="1" x14ac:dyDescent="0.25">
      <c r="B3" s="6" t="s">
        <v>34</v>
      </c>
      <c r="C3" s="11" t="s">
        <v>26</v>
      </c>
      <c r="D3" s="11" t="s">
        <v>27</v>
      </c>
    </row>
    <row r="4" spans="1:4" x14ac:dyDescent="0.25">
      <c r="A4" t="s">
        <v>24</v>
      </c>
      <c r="B4" s="10">
        <v>29</v>
      </c>
      <c r="C4" s="10">
        <f>B4*'Data&amp;Summary'!B18</f>
        <v>0</v>
      </c>
      <c r="D4" s="10">
        <f>B4*'Data&amp;Summary'!B22</f>
        <v>0</v>
      </c>
    </row>
    <row r="5" spans="1:4" x14ac:dyDescent="0.25">
      <c r="A5" t="s">
        <v>25</v>
      </c>
      <c r="B5" s="10">
        <v>2.5</v>
      </c>
      <c r="C5" s="10">
        <f>B5*'Data&amp;Summary'!B14*'Data&amp;Summary'!B18</f>
        <v>0</v>
      </c>
      <c r="D5" s="10">
        <f>B5*'Data&amp;Summary'!B14*2*'Data&amp;Summary'!B22</f>
        <v>0</v>
      </c>
    </row>
    <row r="6" spans="1:4" x14ac:dyDescent="0.25">
      <c r="A6" s="3" t="s">
        <v>35</v>
      </c>
      <c r="B6" s="12">
        <v>0.5</v>
      </c>
      <c r="C6" s="12">
        <f>B6*'Data&amp;Summary'!B14*'Data&amp;Summary'!B18*'Data&amp;Summary'!B19</f>
        <v>0</v>
      </c>
      <c r="D6" s="12">
        <f>B6*'Data&amp;Summary'!B22*'Data&amp;Summary'!B14*2*'Data&amp;Summary'!B23</f>
        <v>0</v>
      </c>
    </row>
    <row r="7" spans="1:4" x14ac:dyDescent="0.25">
      <c r="A7" t="s">
        <v>28</v>
      </c>
      <c r="C7" s="10">
        <f>SUM(C4:C6)</f>
        <v>0</v>
      </c>
      <c r="D7" s="10">
        <f>SUM(D4:D6)</f>
        <v>0</v>
      </c>
    </row>
    <row r="8" spans="1:4" ht="15.75" thickBot="1" x14ac:dyDescent="0.3">
      <c r="A8" t="s">
        <v>29</v>
      </c>
      <c r="D8" s="13">
        <f>SUM(C7:D7)</f>
        <v>0</v>
      </c>
    </row>
    <row r="9" spans="1:4" ht="15.75" thickTop="1" x14ac:dyDescent="0.25"/>
    <row r="11" spans="1:4" x14ac:dyDescent="0.25">
      <c r="A11" s="89" t="s">
        <v>48</v>
      </c>
      <c r="B11" s="89"/>
      <c r="C11" s="89"/>
    </row>
    <row r="12" spans="1:4" x14ac:dyDescent="0.25">
      <c r="A12" s="89"/>
      <c r="B12" s="89"/>
      <c r="C12" s="89"/>
    </row>
    <row r="13" spans="1:4" x14ac:dyDescent="0.25">
      <c r="A13" s="89"/>
      <c r="B13" s="89"/>
      <c r="C13" s="89"/>
    </row>
    <row r="14" spans="1:4" x14ac:dyDescent="0.25">
      <c r="A14" s="89"/>
      <c r="B14" s="89"/>
      <c r="C14" s="89"/>
    </row>
    <row r="15" spans="1:4" x14ac:dyDescent="0.25">
      <c r="A15" s="89"/>
      <c r="B15" s="89"/>
      <c r="C15" s="89"/>
    </row>
    <row r="16" spans="1:4" x14ac:dyDescent="0.25">
      <c r="A16" s="89"/>
      <c r="B16" s="89"/>
      <c r="C16" s="89"/>
    </row>
  </sheetData>
  <customSheetViews>
    <customSheetView guid="{34C47C7D-6C7C-40D2-9019-DFB168406B82}">
      <selection activeCell="C21" sqref="C21"/>
      <pageMargins left="0.7" right="0.7" top="0.75" bottom="0.75" header="0.3" footer="0.3"/>
    </customSheetView>
  </customSheetViews>
  <mergeCells count="1">
    <mergeCell ref="A11:C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6C169-4BF8-404D-AC7E-D7369C599A71}">
  <dimension ref="A1:J27"/>
  <sheetViews>
    <sheetView view="pageBreakPreview" zoomScaleNormal="100" zoomScaleSheetLayoutView="100" workbookViewId="0">
      <selection activeCell="D24" sqref="D24:G24"/>
    </sheetView>
  </sheetViews>
  <sheetFormatPr defaultRowHeight="15" x14ac:dyDescent="0.25"/>
  <cols>
    <col min="1" max="1" width="12.28515625" customWidth="1"/>
    <col min="2" max="2" width="11" customWidth="1"/>
    <col min="3" max="3" width="9.28515625" customWidth="1"/>
    <col min="4" max="4" width="9.7109375" customWidth="1"/>
    <col min="5" max="5" width="9.140625" customWidth="1"/>
    <col min="6" max="6" width="9.42578125" customWidth="1"/>
    <col min="7" max="7" width="10.7109375" customWidth="1"/>
    <col min="8" max="8" width="9.5703125" customWidth="1"/>
    <col min="10" max="10" width="10.7109375" customWidth="1"/>
    <col min="11" max="11" width="0.140625" customWidth="1"/>
  </cols>
  <sheetData>
    <row r="1" spans="1:10" ht="18" customHeight="1" x14ac:dyDescent="0.25">
      <c r="A1" s="96" t="s">
        <v>49</v>
      </c>
      <c r="B1" s="96"/>
      <c r="C1" s="91"/>
      <c r="D1" s="91"/>
      <c r="E1" s="91"/>
      <c r="F1" s="104" t="s">
        <v>50</v>
      </c>
      <c r="G1" s="104"/>
      <c r="H1" s="97"/>
      <c r="I1" s="97"/>
      <c r="J1" s="97"/>
    </row>
    <row r="2" spans="1:10" ht="18" customHeight="1" x14ac:dyDescent="0.25">
      <c r="A2" s="96" t="s">
        <v>51</v>
      </c>
      <c r="B2" s="96"/>
      <c r="C2" s="91"/>
      <c r="D2" s="91"/>
      <c r="E2" s="91"/>
      <c r="F2" s="104" t="s">
        <v>52</v>
      </c>
      <c r="G2" s="104"/>
      <c r="H2" s="97"/>
      <c r="I2" s="97"/>
      <c r="J2" s="97"/>
    </row>
    <row r="3" spans="1:10" ht="18" customHeight="1" x14ac:dyDescent="0.25">
      <c r="A3" s="103" t="s">
        <v>53</v>
      </c>
      <c r="B3" s="103"/>
      <c r="C3" s="91"/>
      <c r="D3" s="91"/>
      <c r="E3" s="91"/>
      <c r="F3" s="104" t="s">
        <v>54</v>
      </c>
      <c r="G3" s="104"/>
      <c r="H3" s="97"/>
      <c r="I3" s="97"/>
      <c r="J3" s="97"/>
    </row>
    <row r="4" spans="1:10" ht="18" customHeight="1" x14ac:dyDescent="0.25">
      <c r="A4" s="96" t="s">
        <v>55</v>
      </c>
      <c r="B4" s="96"/>
      <c r="C4" s="91"/>
      <c r="D4" s="91"/>
      <c r="E4" s="91"/>
      <c r="F4" s="104" t="s">
        <v>56</v>
      </c>
      <c r="G4" s="104"/>
      <c r="H4" s="97"/>
      <c r="I4" s="97"/>
      <c r="J4" s="97"/>
    </row>
    <row r="5" spans="1:10" ht="27.75" customHeight="1" x14ac:dyDescent="0.25"/>
    <row r="6" spans="1:10" ht="21" customHeight="1" x14ac:dyDescent="0.25">
      <c r="A6" s="17" t="s">
        <v>57</v>
      </c>
      <c r="B6" t="s">
        <v>58</v>
      </c>
      <c r="C6" s="17" t="s">
        <v>57</v>
      </c>
      <c r="D6" t="s">
        <v>22</v>
      </c>
      <c r="E6" s="100" t="s">
        <v>59</v>
      </c>
      <c r="F6" s="100"/>
      <c r="G6" s="18"/>
      <c r="H6" s="100" t="s">
        <v>60</v>
      </c>
      <c r="I6" s="100"/>
      <c r="J6" s="18"/>
    </row>
    <row r="7" spans="1:10" ht="33" customHeight="1" x14ac:dyDescent="0.25"/>
    <row r="8" spans="1:10" s="6" customFormat="1" ht="21.75" customHeight="1" x14ac:dyDescent="0.25">
      <c r="A8" s="19"/>
      <c r="B8" s="19" t="s">
        <v>61</v>
      </c>
      <c r="C8" s="19" t="s">
        <v>62</v>
      </c>
      <c r="D8" s="19" t="s">
        <v>63</v>
      </c>
      <c r="E8" s="19" t="s">
        <v>64</v>
      </c>
      <c r="F8" s="19" t="s">
        <v>65</v>
      </c>
      <c r="G8" s="19" t="s">
        <v>66</v>
      </c>
      <c r="H8" s="19" t="s">
        <v>67</v>
      </c>
    </row>
    <row r="9" spans="1:10" ht="28.5" customHeight="1" x14ac:dyDescent="0.25">
      <c r="A9" s="20" t="s">
        <v>68</v>
      </c>
      <c r="B9" s="21"/>
      <c r="C9" s="21"/>
      <c r="D9" s="21"/>
      <c r="E9" s="21"/>
      <c r="F9" s="21"/>
      <c r="G9" s="21"/>
      <c r="H9" s="21"/>
    </row>
    <row r="10" spans="1:10" ht="29.25" customHeight="1" x14ac:dyDescent="0.25">
      <c r="A10" s="20" t="s">
        <v>69</v>
      </c>
      <c r="B10" s="21"/>
      <c r="C10" s="21"/>
      <c r="D10" s="21"/>
      <c r="E10" s="21"/>
      <c r="F10" s="21"/>
      <c r="G10" s="21"/>
      <c r="H10" s="21"/>
    </row>
    <row r="11" spans="1:10" ht="30" customHeight="1" x14ac:dyDescent="0.25">
      <c r="A11" s="101" t="s">
        <v>70</v>
      </c>
      <c r="B11" s="102"/>
      <c r="C11" s="15" t="s">
        <v>71</v>
      </c>
      <c r="D11" s="22" t="s">
        <v>72</v>
      </c>
      <c r="E11" s="23" t="s">
        <v>73</v>
      </c>
      <c r="F11" s="24" t="s">
        <v>74</v>
      </c>
    </row>
    <row r="13" spans="1:10" ht="24" customHeight="1" x14ac:dyDescent="0.25">
      <c r="A13" s="96" t="s">
        <v>75</v>
      </c>
      <c r="B13" s="96"/>
      <c r="C13" s="97"/>
      <c r="D13" s="97"/>
      <c r="E13" s="97"/>
      <c r="F13" s="100" t="s">
        <v>76</v>
      </c>
      <c r="G13" s="100"/>
      <c r="H13" s="97"/>
      <c r="I13" s="97"/>
      <c r="J13" s="91"/>
    </row>
    <row r="14" spans="1:10" ht="24" customHeight="1" x14ac:dyDescent="0.25">
      <c r="A14" s="96" t="s">
        <v>77</v>
      </c>
      <c r="B14" s="96"/>
      <c r="C14" s="97"/>
      <c r="D14" s="97"/>
      <c r="E14" s="97"/>
      <c r="F14" s="97"/>
      <c r="G14" s="97"/>
      <c r="H14" s="97"/>
      <c r="I14" s="97"/>
      <c r="J14" s="97"/>
    </row>
    <row r="15" spans="1:10" ht="24" customHeight="1" x14ac:dyDescent="0.25">
      <c r="A15" s="96" t="s">
        <v>78</v>
      </c>
      <c r="B15" s="96"/>
      <c r="C15" s="97"/>
      <c r="D15" s="97"/>
      <c r="E15" s="97"/>
      <c r="F15" s="97"/>
      <c r="G15" s="97"/>
      <c r="H15" s="97"/>
      <c r="I15" s="97"/>
      <c r="J15" s="97"/>
    </row>
    <row r="16" spans="1:10" ht="24" customHeight="1" x14ac:dyDescent="0.25">
      <c r="A16" s="96" t="s">
        <v>79</v>
      </c>
      <c r="B16" s="96"/>
      <c r="C16" s="97"/>
      <c r="D16" s="97"/>
      <c r="E16" s="97"/>
      <c r="F16" s="97"/>
      <c r="G16" s="97"/>
      <c r="H16" s="97"/>
      <c r="I16" s="97"/>
      <c r="J16" s="97"/>
    </row>
    <row r="17" spans="1:10" ht="24" customHeight="1" x14ac:dyDescent="0.25">
      <c r="A17" t="s">
        <v>80</v>
      </c>
      <c r="B17" s="25" t="s">
        <v>81</v>
      </c>
      <c r="C17" s="25" t="s">
        <v>82</v>
      </c>
      <c r="D17" s="26" t="s">
        <v>83</v>
      </c>
      <c r="E17" s="95"/>
      <c r="F17" s="95"/>
      <c r="G17" s="95"/>
      <c r="H17" s="95"/>
      <c r="I17" s="95"/>
      <c r="J17" s="95"/>
    </row>
    <row r="18" spans="1:10" ht="24" customHeight="1" x14ac:dyDescent="0.25">
      <c r="A18" s="96" t="s">
        <v>84</v>
      </c>
      <c r="B18" s="96"/>
      <c r="C18" s="97"/>
      <c r="D18" s="97"/>
      <c r="E18" s="97"/>
      <c r="F18" s="97"/>
      <c r="G18" s="97"/>
      <c r="H18" s="97"/>
      <c r="I18" s="97"/>
      <c r="J18" s="97"/>
    </row>
    <row r="19" spans="1:10" ht="24" customHeight="1" x14ac:dyDescent="0.25">
      <c r="A19" s="97"/>
      <c r="B19" s="97"/>
      <c r="C19" s="97"/>
      <c r="D19" s="97"/>
      <c r="E19" s="97"/>
      <c r="F19" s="97"/>
      <c r="G19" s="97"/>
      <c r="H19" s="97"/>
      <c r="I19" s="97"/>
      <c r="J19" s="97"/>
    </row>
    <row r="20" spans="1:10" ht="30" customHeight="1" x14ac:dyDescent="0.25">
      <c r="A20" s="98" t="s">
        <v>85</v>
      </c>
      <c r="B20" s="98"/>
      <c r="C20" s="95"/>
      <c r="D20" s="95"/>
      <c r="E20" s="95"/>
      <c r="F20" s="95"/>
      <c r="G20" s="99"/>
    </row>
    <row r="21" spans="1:10" ht="24" customHeight="1" x14ac:dyDescent="0.25"/>
    <row r="22" spans="1:10" ht="24" customHeight="1" x14ac:dyDescent="0.25">
      <c r="A22" s="90" t="s">
        <v>86</v>
      </c>
      <c r="B22" s="90"/>
      <c r="C22" s="91"/>
      <c r="D22" s="91"/>
      <c r="E22" s="91"/>
      <c r="F22" s="91"/>
      <c r="G22" s="91"/>
    </row>
    <row r="23" spans="1:10" ht="30" customHeight="1" x14ac:dyDescent="0.25">
      <c r="A23" s="17" t="s">
        <v>57</v>
      </c>
      <c r="B23" t="s">
        <v>87</v>
      </c>
      <c r="C23" s="17" t="s">
        <v>57</v>
      </c>
      <c r="D23" t="s">
        <v>88</v>
      </c>
      <c r="E23" s="17" t="s">
        <v>57</v>
      </c>
      <c r="F23" t="s">
        <v>89</v>
      </c>
    </row>
    <row r="24" spans="1:10" ht="24" customHeight="1" x14ac:dyDescent="0.25">
      <c r="A24" s="90" t="s">
        <v>90</v>
      </c>
      <c r="B24" s="90"/>
      <c r="C24" s="90"/>
      <c r="D24" s="91"/>
      <c r="E24" s="91"/>
      <c r="F24" s="91"/>
      <c r="G24" s="91"/>
    </row>
    <row r="27" spans="1:10" ht="75.75" customHeight="1" x14ac:dyDescent="0.25">
      <c r="A27" s="92" t="s">
        <v>91</v>
      </c>
      <c r="B27" s="93"/>
      <c r="C27" s="93"/>
      <c r="D27" s="93"/>
      <c r="E27" s="93"/>
      <c r="F27" s="93"/>
      <c r="G27" s="93"/>
      <c r="H27" s="93"/>
      <c r="I27" s="93"/>
      <c r="J27" s="94"/>
    </row>
  </sheetData>
  <mergeCells count="40">
    <mergeCell ref="A1:B1"/>
    <mergeCell ref="C1:E1"/>
    <mergeCell ref="F1:G1"/>
    <mergeCell ref="H1:J1"/>
    <mergeCell ref="A2:B2"/>
    <mergeCell ref="C2:E2"/>
    <mergeCell ref="F2:G2"/>
    <mergeCell ref="H2:J2"/>
    <mergeCell ref="A3:B3"/>
    <mergeCell ref="C3:E3"/>
    <mergeCell ref="F3:G3"/>
    <mergeCell ref="H3:J3"/>
    <mergeCell ref="A4:B4"/>
    <mergeCell ref="C4:E4"/>
    <mergeCell ref="F4:G4"/>
    <mergeCell ref="H4:J4"/>
    <mergeCell ref="E6:F6"/>
    <mergeCell ref="H6:I6"/>
    <mergeCell ref="A11:B11"/>
    <mergeCell ref="A13:B13"/>
    <mergeCell ref="C13:E13"/>
    <mergeCell ref="F13:G13"/>
    <mergeCell ref="H13:J13"/>
    <mergeCell ref="A14:B14"/>
    <mergeCell ref="C14:J14"/>
    <mergeCell ref="A15:B15"/>
    <mergeCell ref="C15:J15"/>
    <mergeCell ref="A16:B16"/>
    <mergeCell ref="C16:J16"/>
    <mergeCell ref="E17:J17"/>
    <mergeCell ref="A18:B18"/>
    <mergeCell ref="C18:J18"/>
    <mergeCell ref="A19:J19"/>
    <mergeCell ref="A20:B20"/>
    <mergeCell ref="C20:G20"/>
    <mergeCell ref="A22:B22"/>
    <mergeCell ref="C22:G22"/>
    <mergeCell ref="A24:C24"/>
    <mergeCell ref="D24:G24"/>
    <mergeCell ref="A27:J27"/>
  </mergeCells>
  <pageMargins left="0.2" right="0.2" top="1.25" bottom="0.5" header="0.3" footer="0.3"/>
  <pageSetup orientation="portrait" r:id="rId1"/>
  <headerFooter>
    <oddHeader xml:space="preserve">&amp;C&amp;"-,Bold"&amp;18TAXI REQUEST FORM&amp;"-,Regular"&amp;11
&amp;14CSA Account Number: 91000&amp;R </oddHeader>
  </headerFooter>
  <rowBreaks count="1" manualBreakCount="1">
    <brk id="4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Data&amp;Summary</vt:lpstr>
      <vt:lpstr>County Taxi Rate</vt:lpstr>
      <vt:lpstr>NCS rate</vt:lpstr>
      <vt:lpstr>HopSkipDrive</vt:lpstr>
      <vt:lpstr>Taxi Request Form</vt:lpstr>
      <vt:lpstr>'Data&amp;Summary'!Print_Area</vt:lpstr>
      <vt:lpstr>'Taxi Request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 Xu</dc:creator>
  <cp:lastModifiedBy>Han, Xu</cp:lastModifiedBy>
  <cp:lastPrinted>2020-01-02T15:54:34Z</cp:lastPrinted>
  <dcterms:created xsi:type="dcterms:W3CDTF">2015-06-05T18:17:20Z</dcterms:created>
  <dcterms:modified xsi:type="dcterms:W3CDTF">2022-08-30T13:01:29Z</dcterms:modified>
</cp:coreProperties>
</file>